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1500" windowWidth="15180" windowHeight="8745" tabRatio="858"/>
  </bookViews>
  <sheets>
    <sheet name="원가계산서" sheetId="10" r:id="rId1"/>
    <sheet name="직접인건비산출표" sheetId="6" r:id="rId2"/>
    <sheet name="퇴직금 산출" sheetId="17" r:id="rId3"/>
    <sheet name="복리후생비(5대보험)산정" sheetId="13" r:id="rId4"/>
    <sheet name="복리후생비(피복비)" sheetId="19" r:id="rId5"/>
    <sheet name="기본급산정자료" sheetId="16" r:id="rId6"/>
  </sheets>
  <definedNames>
    <definedName name="_xlnm.Print_Area" localSheetId="5">기본급산정자료!$A$1:$R$53</definedName>
    <definedName name="_xlnm.Print_Area" localSheetId="3">'복리후생비(5대보험)산정'!$A$1:$H$18</definedName>
    <definedName name="_xlnm.Print_Area" localSheetId="4">'복리후생비(피복비)'!$A$1:$G$7</definedName>
    <definedName name="_xlnm.Print_Area" localSheetId="1">직접인건비산출표!$A$1:$J$28</definedName>
    <definedName name="_xlnm.Print_Area" localSheetId="2">'퇴직금 산출'!$A$1:$I$8</definedName>
    <definedName name="_xlnm.Print_Titles" localSheetId="3">'복리후생비(5대보험)산정'!#REF!</definedName>
    <definedName name="_xlnm.Print_Titles" localSheetId="4">'복리후생비(피복비)'!#REF!</definedName>
    <definedName name="_xlnm.Print_Titles" localSheetId="1">직접인건비산출표!#REF!</definedName>
    <definedName name="_xlnm.Print_Titles" localSheetId="2">'퇴직금 산출'!#REF!</definedName>
  </definedNames>
  <calcPr calcId="125725"/>
</workbook>
</file>

<file path=xl/calcChain.xml><?xml version="1.0" encoding="utf-8"?>
<calcChain xmlns="http://schemas.openxmlformats.org/spreadsheetml/2006/main">
  <c r="F11" i="6"/>
  <c r="I11" s="1"/>
  <c r="I10"/>
  <c r="E6" i="19"/>
  <c r="F6" s="1"/>
  <c r="F5" s="1"/>
  <c r="D16" i="10" s="1"/>
  <c r="G5" i="6"/>
  <c r="I5" s="1"/>
  <c r="F6"/>
  <c r="G6" s="1"/>
  <c r="D6" i="10"/>
  <c r="E5" i="19" l="1"/>
  <c r="I9" i="6"/>
  <c r="B13" i="13" s="1"/>
  <c r="F13" s="1"/>
  <c r="H5" i="6"/>
  <c r="H6"/>
  <c r="G4"/>
  <c r="I6"/>
  <c r="I4" s="1"/>
  <c r="E5" i="17" s="1"/>
  <c r="H5" s="1"/>
  <c r="H4" i="6" l="1"/>
  <c r="B6" i="13" s="1"/>
  <c r="D6" s="1"/>
  <c r="F6" s="1"/>
  <c r="D10" i="10" s="1"/>
  <c r="B14" i="13"/>
  <c r="F14" s="1"/>
  <c r="D7" i="10"/>
  <c r="H4" i="17"/>
  <c r="D8" i="10" s="1"/>
  <c r="B7" i="13" l="1"/>
  <c r="D7" s="1"/>
  <c r="F7" s="1"/>
  <c r="D11" i="10" s="1"/>
  <c r="B15" i="13"/>
  <c r="F15" s="1"/>
  <c r="B16" s="1"/>
  <c r="F16" s="1"/>
  <c r="D9" i="10"/>
  <c r="B18" i="13"/>
  <c r="F18" s="1"/>
  <c r="B17"/>
  <c r="F17" s="1"/>
  <c r="B8" l="1"/>
  <c r="D8" s="1"/>
  <c r="F8" s="1"/>
  <c r="B9" s="1"/>
  <c r="D9" s="1"/>
  <c r="F9" s="1"/>
  <c r="D12" i="10" l="1"/>
  <c r="B10" i="13"/>
  <c r="D13" i="10"/>
  <c r="D10" i="13" l="1"/>
  <c r="F10" s="1"/>
  <c r="B11"/>
  <c r="D11" s="1"/>
  <c r="F11" s="1"/>
  <c r="D15" i="10" s="1"/>
  <c r="D14" l="1"/>
  <c r="D17" s="1"/>
  <c r="F5" i="13"/>
  <c r="D18" i="10" l="1"/>
  <c r="D20" l="1"/>
  <c r="D21" s="1"/>
  <c r="D22" s="1"/>
  <c r="D23" s="1"/>
  <c r="D19"/>
</calcChain>
</file>

<file path=xl/comments1.xml><?xml version="1.0" encoding="utf-8"?>
<comments xmlns="http://schemas.openxmlformats.org/spreadsheetml/2006/main">
  <authors>
    <author>이재헌</author>
  </authors>
  <commentList>
    <comment ref="D23" authorId="0">
      <text>
        <r>
          <rPr>
            <sz val="9"/>
            <color indexed="81"/>
            <rFont val="굴림"/>
            <family val="3"/>
            <charset val="129"/>
          </rPr>
          <t>첫번째칸 ROUNDDOWN(D-23)클릭하여 입력
두번째칸 (-1) 원단위미만절사시 입력</t>
        </r>
      </text>
    </comment>
  </commentList>
</comments>
</file>

<file path=xl/sharedStrings.xml><?xml version="1.0" encoding="utf-8"?>
<sst xmlns="http://schemas.openxmlformats.org/spreadsheetml/2006/main" count="163" uniqueCount="107">
  <si>
    <t>원 가 계 산 서</t>
    <phoneticPr fontId="2" type="noConversion"/>
  </si>
  <si>
    <t>금        액</t>
    <phoneticPr fontId="2" type="noConversion"/>
  </si>
  <si>
    <t>구성비</t>
    <phoneticPr fontId="2" type="noConversion"/>
  </si>
  <si>
    <t>산     출    근    거</t>
    <phoneticPr fontId="2" type="noConversion"/>
  </si>
  <si>
    <t>순
공
사
비</t>
    <phoneticPr fontId="2" type="noConversion"/>
  </si>
  <si>
    <t>재
료
비</t>
    <phoneticPr fontId="2" type="noConversion"/>
  </si>
  <si>
    <t>직접재료비</t>
    <phoneticPr fontId="2" type="noConversion"/>
  </si>
  <si>
    <t>간접재료비</t>
    <phoneticPr fontId="2" type="noConversion"/>
  </si>
  <si>
    <t>소      계</t>
    <phoneticPr fontId="2" type="noConversion"/>
  </si>
  <si>
    <t>노
무
비</t>
    <phoneticPr fontId="2" type="noConversion"/>
  </si>
  <si>
    <t>직접노무비</t>
    <phoneticPr fontId="2" type="noConversion"/>
  </si>
  <si>
    <t>복
리
후
생
비</t>
    <phoneticPr fontId="2" type="noConversion"/>
  </si>
  <si>
    <t>산재 보험료</t>
    <phoneticPr fontId="2" type="noConversion"/>
  </si>
  <si>
    <t>국 민 연 금</t>
    <phoneticPr fontId="2" type="noConversion"/>
  </si>
  <si>
    <t>건 강 보 험</t>
    <phoneticPr fontId="2" type="noConversion"/>
  </si>
  <si>
    <t>노인장기요양보험</t>
    <phoneticPr fontId="2" type="noConversion"/>
  </si>
  <si>
    <t>고용 보험료</t>
    <phoneticPr fontId="2" type="noConversion"/>
  </si>
  <si>
    <t>임금채권보장보험</t>
    <phoneticPr fontId="2" type="noConversion"/>
  </si>
  <si>
    <t>소     계</t>
    <phoneticPr fontId="2" type="noConversion"/>
  </si>
  <si>
    <t>일 반 관 리 비</t>
    <phoneticPr fontId="2" type="noConversion"/>
  </si>
  <si>
    <t>이          윤</t>
    <phoneticPr fontId="2" type="noConversion"/>
  </si>
  <si>
    <t>합          계</t>
    <phoneticPr fontId="2" type="noConversion"/>
  </si>
  <si>
    <t>부 가 가 치 세</t>
    <phoneticPr fontId="2" type="noConversion"/>
  </si>
  <si>
    <t xml:space="preserve">  총원가의 *10%</t>
    <phoneticPr fontId="2" type="noConversion"/>
  </si>
  <si>
    <t>총          액</t>
    <phoneticPr fontId="2" type="noConversion"/>
  </si>
  <si>
    <t>도    급    액</t>
    <phoneticPr fontId="2" type="noConversion"/>
  </si>
  <si>
    <t>월단가</t>
    <phoneticPr fontId="2" type="noConversion"/>
  </si>
  <si>
    <t>공수</t>
    <phoneticPr fontId="2" type="noConversion"/>
  </si>
  <si>
    <t>합    계</t>
    <phoneticPr fontId="2" type="noConversion"/>
  </si>
  <si>
    <t>비      고</t>
    <phoneticPr fontId="2" type="noConversion"/>
  </si>
  <si>
    <t>계</t>
    <phoneticPr fontId="2" type="noConversion"/>
  </si>
  <si>
    <t xml:space="preserve">                                       비 목 
 구 분</t>
    <phoneticPr fontId="2" type="noConversion"/>
  </si>
  <si>
    <t>산출기준액</t>
    <phoneticPr fontId="2" type="noConversion"/>
  </si>
  <si>
    <t>산출식</t>
    <phoneticPr fontId="2" type="noConversion"/>
  </si>
  <si>
    <t>산재보험료</t>
    <phoneticPr fontId="2" type="noConversion"/>
  </si>
  <si>
    <t>산업재해보상보험법 제4조</t>
    <phoneticPr fontId="2" type="noConversion"/>
  </si>
  <si>
    <t>국민연금</t>
    <phoneticPr fontId="2" type="noConversion"/>
  </si>
  <si>
    <t>45/1,000</t>
    <phoneticPr fontId="2" type="noConversion"/>
  </si>
  <si>
    <t>건강보험</t>
    <phoneticPr fontId="2" type="noConversion"/>
  </si>
  <si>
    <t>노인장기요양보험법 제9조</t>
    <phoneticPr fontId="2" type="noConversion"/>
  </si>
  <si>
    <t>고용보험</t>
    <phoneticPr fontId="2" type="noConversion"/>
  </si>
  <si>
    <t>고용보험법 제6조</t>
    <phoneticPr fontId="2" type="noConversion"/>
  </si>
  <si>
    <t>직종명</t>
    <phoneticPr fontId="2" type="noConversion"/>
  </si>
  <si>
    <t>기본급</t>
    <phoneticPr fontId="2" type="noConversion"/>
  </si>
  <si>
    <t>비   고</t>
    <phoneticPr fontId="2" type="noConversion"/>
  </si>
  <si>
    <t>년간 금액</t>
    <phoneticPr fontId="2" type="noConversion"/>
  </si>
  <si>
    <t xml:space="preserve">                비 목
 구 분</t>
    <phoneticPr fontId="2" type="noConversion"/>
  </si>
  <si>
    <t>[복리후생비 산출내역서]</t>
    <phoneticPr fontId="2" type="noConversion"/>
  </si>
  <si>
    <t>공공부문 비정규직 고용개선 추진지침(2012.01.16)
"보통인부" 직종은 "단순노무종사원"직종명 변경(2013.9.30)</t>
    <phoneticPr fontId="2" type="noConversion"/>
  </si>
  <si>
    <t>단순노무종사원</t>
    <phoneticPr fontId="2" type="noConversion"/>
  </si>
  <si>
    <t>구  분</t>
    <phoneticPr fontId="2" type="noConversion"/>
  </si>
  <si>
    <t>근무형태</t>
    <phoneticPr fontId="2" type="noConversion"/>
  </si>
  <si>
    <t>정상근무</t>
    <phoneticPr fontId="2" type="noConversion"/>
  </si>
  <si>
    <t>시간</t>
    <phoneticPr fontId="2" type="noConversion"/>
  </si>
  <si>
    <t>작업인원</t>
    <phoneticPr fontId="2" type="noConversion"/>
  </si>
  <si>
    <t>임금/시간</t>
    <phoneticPr fontId="2" type="noConversion"/>
  </si>
  <si>
    <t>퇴직금</t>
    <phoneticPr fontId="2" type="noConversion"/>
  </si>
  <si>
    <t>퇴직금 산출 조서</t>
    <phoneticPr fontId="2" type="noConversion"/>
  </si>
  <si>
    <t>주) 근로기준법 제34조 1항에 의거 기본급의 1/12로 계상</t>
    <phoneticPr fontId="2" type="noConversion"/>
  </si>
  <si>
    <t>월간산출금액</t>
    <phoneticPr fontId="2" type="noConversion"/>
  </si>
  <si>
    <t>기본급(야간)</t>
    <phoneticPr fontId="2" type="noConversion"/>
  </si>
  <si>
    <t>1인당 월급여</t>
    <phoneticPr fontId="2" type="noConversion"/>
  </si>
  <si>
    <t>월간 금액</t>
    <phoneticPr fontId="2" type="noConversion"/>
  </si>
  <si>
    <t>복리후생비(피복비) 기준액 조서</t>
    <phoneticPr fontId="2" type="noConversion"/>
  </si>
  <si>
    <t>피복비</t>
    <phoneticPr fontId="2" type="noConversion"/>
  </si>
  <si>
    <t>분기1회</t>
    <phoneticPr fontId="2" type="noConversion"/>
  </si>
  <si>
    <t>인원</t>
    <phoneticPr fontId="2" type="noConversion"/>
  </si>
  <si>
    <t>월 지급액</t>
    <phoneticPr fontId="2" type="noConversion"/>
  </si>
  <si>
    <t>지급기준</t>
    <phoneticPr fontId="2" type="noConversion"/>
  </si>
  <si>
    <t>복리후생비(5대보험) 기준액 조서</t>
    <phoneticPr fontId="2" type="noConversion"/>
  </si>
  <si>
    <t>년간금액</t>
    <phoneticPr fontId="2" type="noConversion"/>
  </si>
  <si>
    <t>분기1회(0.25)</t>
    <phoneticPr fontId="2" type="noConversion"/>
  </si>
  <si>
    <t xml:space="preserve">주) 작업시간(근무)산출표 </t>
    <phoneticPr fontId="2" type="noConversion"/>
  </si>
  <si>
    <t xml:space="preserve">                        780시간/12개월(년)=65시간</t>
    <phoneticPr fontId="2" type="noConversion"/>
  </si>
  <si>
    <t>4. 년 52주 기준</t>
    <phoneticPr fontId="2" type="noConversion"/>
  </si>
  <si>
    <t xml:space="preserve">7. 기본급은 공공부문 비정규직 고용개선 추진지침(2012.01.16 정부합동 발표)에 따른 중소기업중앙회에서 </t>
    <phoneticPr fontId="2" type="noConversion"/>
  </si>
  <si>
    <t>2.  근무시간은 1일 4시간 근무 기준 24시간/주(야간근로 15시간/주)</t>
    <phoneticPr fontId="2" type="noConversion"/>
  </si>
  <si>
    <t>(노무비+복리후생비)*4%</t>
    <phoneticPr fontId="2" type="noConversion"/>
  </si>
  <si>
    <t>임금채권보장보험법 제9조</t>
    <phoneticPr fontId="2" type="noConversion"/>
  </si>
  <si>
    <t>직접 인건비 산출 조서</t>
    <phoneticPr fontId="2" type="noConversion"/>
  </si>
  <si>
    <t>천원미만절사</t>
    <phoneticPr fontId="2" type="noConversion"/>
  </si>
  <si>
    <t>3.  근무시간 4시간(20:30~24:30) 중 2.5시간(22:00~24:30)은 야간근로수당 50%할증적용</t>
    <phoneticPr fontId="2" type="noConversion"/>
  </si>
  <si>
    <t>1. 연간 인건비 산출조서(1월~12월)</t>
    <phoneticPr fontId="2" type="noConversion"/>
  </si>
  <si>
    <t>[년간 복리후생비 산출내역서]</t>
    <phoneticPr fontId="2" type="noConversion"/>
  </si>
  <si>
    <t>[성수기 추가 복리후생비 산출내역서]</t>
    <phoneticPr fontId="2" type="noConversion"/>
  </si>
  <si>
    <t>5. 근무시간 산출표</t>
    <phoneticPr fontId="2" type="noConversion"/>
  </si>
  <si>
    <t>나. 야간근로시간 산출표 : [(6일Ｘ2.5시간Ｘ52주]=780시간</t>
    <phoneticPr fontId="2" type="noConversion"/>
  </si>
  <si>
    <t>산출식</t>
    <phoneticPr fontId="2" type="noConversion"/>
  </si>
  <si>
    <t>2. 성수기 1인증원시 추가 인건비 산출조서(1월, 2월, 3월, 11월, 12월)</t>
    <phoneticPr fontId="2" type="noConversion"/>
  </si>
  <si>
    <t>1.  소요인원은 남자목욕탕 2.5명, 여자목욕탕 2.5명(총 5명 적용), 단 성수기 1월, 2월, 3월, 11월, 12월 중 공휴일에만 1명 증원</t>
    <phoneticPr fontId="2" type="noConversion"/>
  </si>
  <si>
    <t>중소제조업 직종별 임금조사 보고서(2018년 중소기업중앙회)</t>
    <phoneticPr fontId="2" type="noConversion"/>
  </si>
  <si>
    <t xml:space="preserve">    발표하는 제조부분 단순노무종사원 노임 71,837원으로 적용/시급(8,980원)을 적용 </t>
    <phoneticPr fontId="2" type="noConversion"/>
  </si>
  <si>
    <t>2019년 학가산온천 영업후 욕탕 청소 용역 산출내역서</t>
    <phoneticPr fontId="2" type="noConversion"/>
  </si>
  <si>
    <t>다. 성수기 1월, 2월, 3월, 11월, 12월 중 공휴일 일수 : 1월(9일), 2월(11일), 3월(11일), 11월(9일), 12월(10일)</t>
    <phoneticPr fontId="2" type="noConversion"/>
  </si>
  <si>
    <t>ㅡ 정상시간 산출표 : (9일Ｘ4시간)+(11일Ｘ4시간)+(11일Ｘ4시간)+(9일Ｘ4시간)+(10일Ｘ4시간) =200시간</t>
    <phoneticPr fontId="2" type="noConversion"/>
  </si>
  <si>
    <t>ㅡ  야간근로시간 산출표 : (9일Ｘ2.5시간)+(11일Ｘ2.5시간)+(11일Ｘ2.5시간)+(9일Ｘ2.5시간)+(10일Ｘ2.5시간) = 125시간</t>
    <phoneticPr fontId="2" type="noConversion"/>
  </si>
  <si>
    <t>국민연금법 제88조</t>
    <phoneticPr fontId="2" type="noConversion"/>
  </si>
  <si>
    <t>17.5/1,000</t>
    <phoneticPr fontId="2" type="noConversion"/>
  </si>
  <si>
    <t>3.23/100</t>
    <phoneticPr fontId="2" type="noConversion"/>
  </si>
  <si>
    <t>8.51/100</t>
    <phoneticPr fontId="2" type="noConversion"/>
  </si>
  <si>
    <t>9/1,000</t>
    <phoneticPr fontId="2" type="noConversion"/>
  </si>
  <si>
    <t>0.6/1,000</t>
    <phoneticPr fontId="2" type="noConversion"/>
  </si>
  <si>
    <t xml:space="preserve">                        1,556시간/12개월(년)=130시간         </t>
    <phoneticPr fontId="2" type="noConversion"/>
  </si>
  <si>
    <t>가. 정상근무시간 산출표 : (24시간+4시간(주휴))Ｘ52주+4시간+96시간(연차 12개 적용)=1,556시간</t>
    <phoneticPr fontId="2" type="noConversion"/>
  </si>
  <si>
    <t>국민건강보험법 제69조</t>
    <phoneticPr fontId="2" type="noConversion"/>
  </si>
  <si>
    <t>퇴직충당금</t>
    <phoneticPr fontId="2" type="noConversion"/>
  </si>
  <si>
    <t xml:space="preserve">  (노+복+일반관리비)*6%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</si>
</sst>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_-* #,##0.00_-;\-* #,##0.00_-;_-* &quot;-&quot;_-;_-@_-"/>
    <numFmt numFmtId="178" formatCode="000\-000"/>
    <numFmt numFmtId="179" formatCode="0_ "/>
    <numFmt numFmtId="180" formatCode="0.0%"/>
  </numFmts>
  <fonts count="1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color indexed="81"/>
      <name val="굴림"/>
      <family val="3"/>
      <charset val="129"/>
    </font>
    <font>
      <sz val="11"/>
      <name val="돋움"/>
      <family val="3"/>
      <charset val="129"/>
    </font>
    <font>
      <sz val="10"/>
      <name val="HY신명조"/>
      <family val="1"/>
      <charset val="129"/>
    </font>
    <font>
      <b/>
      <sz val="10"/>
      <name val="HY신명조"/>
      <family val="1"/>
      <charset val="129"/>
    </font>
    <font>
      <sz val="11"/>
      <name val="HY신명조"/>
      <family val="1"/>
      <charset val="129"/>
    </font>
    <font>
      <sz val="11"/>
      <name val="굴림체"/>
      <family val="3"/>
      <charset val="129"/>
    </font>
    <font>
      <b/>
      <sz val="12"/>
      <name val="굴림체"/>
      <family val="3"/>
      <charset val="129"/>
    </font>
    <font>
      <sz val="14"/>
      <name val="굴림체"/>
      <family val="3"/>
      <charset val="129"/>
    </font>
    <font>
      <b/>
      <sz val="20"/>
      <name val="굴림체"/>
      <family val="3"/>
      <charset val="129"/>
    </font>
    <font>
      <sz val="12"/>
      <name val="굴림체"/>
      <family val="3"/>
      <charset val="129"/>
    </font>
    <font>
      <b/>
      <sz val="26"/>
      <name val="굴림체"/>
      <family val="3"/>
      <charset val="129"/>
    </font>
    <font>
      <sz val="16"/>
      <name val="굴림체"/>
      <family val="3"/>
      <charset val="129"/>
    </font>
    <font>
      <b/>
      <sz val="16"/>
      <name val="돋움"/>
      <family val="3"/>
      <charset val="129"/>
    </font>
    <font>
      <sz val="12"/>
      <name val="HY신명조"/>
      <family val="1"/>
      <charset val="129"/>
    </font>
    <font>
      <sz val="14"/>
      <color theme="1"/>
      <name val="굴림체"/>
      <family val="3"/>
      <charset val="129"/>
    </font>
    <font>
      <sz val="12"/>
      <color rgb="FF0000FF"/>
      <name val="HY울릉도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</cellStyleXfs>
  <cellXfs count="177">
    <xf numFmtId="0" fontId="0" fillId="0" borderId="0" xfId="0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41" fontId="5" fillId="0" borderId="0" xfId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1" fontId="7" fillId="0" borderId="0" xfId="1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41" fontId="12" fillId="0" borderId="1" xfId="1" applyFont="1" applyFill="1" applyBorder="1" applyAlignment="1">
      <alignment vertical="center"/>
    </xf>
    <xf numFmtId="41" fontId="12" fillId="0" borderId="1" xfId="1" applyFont="1" applyBorder="1" applyAlignment="1">
      <alignment vertical="center"/>
    </xf>
    <xf numFmtId="41" fontId="12" fillId="2" borderId="1" xfId="1" applyFont="1" applyFill="1" applyBorder="1" applyAlignment="1">
      <alignment vertical="center" shrinkToFit="1"/>
    </xf>
    <xf numFmtId="41" fontId="12" fillId="2" borderId="1" xfId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horizontal="right" vertical="center"/>
    </xf>
    <xf numFmtId="41" fontId="10" fillId="0" borderId="2" xfId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right" vertical="center"/>
    </xf>
    <xf numFmtId="0" fontId="10" fillId="0" borderId="1" xfId="0" applyNumberFormat="1" applyFont="1" applyBorder="1" applyAlignment="1">
      <alignment horizontal="center" vertical="center"/>
    </xf>
    <xf numFmtId="179" fontId="10" fillId="0" borderId="2" xfId="0" applyNumberFormat="1" applyFont="1" applyBorder="1" applyAlignment="1">
      <alignment horizontal="center" vertical="center"/>
    </xf>
    <xf numFmtId="41" fontId="10" fillId="0" borderId="1" xfId="0" applyNumberFormat="1" applyFont="1" applyBorder="1" applyAlignment="1">
      <alignment horizontal="right" vertical="center"/>
    </xf>
    <xf numFmtId="41" fontId="10" fillId="0" borderId="1" xfId="0" applyNumberFormat="1" applyFont="1" applyBorder="1" applyAlignment="1">
      <alignment horizontal="center" vertical="center"/>
    </xf>
    <xf numFmtId="41" fontId="10" fillId="0" borderId="1" xfId="1" applyNumberFormat="1" applyFont="1" applyBorder="1" applyAlignment="1">
      <alignment horizontal="right" vertical="center"/>
    </xf>
    <xf numFmtId="41" fontId="10" fillId="0" borderId="1" xfId="1" applyFont="1" applyBorder="1" applyAlignment="1">
      <alignment horizontal="right" vertical="center"/>
    </xf>
    <xf numFmtId="180" fontId="12" fillId="0" borderId="1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left" vertical="center"/>
    </xf>
    <xf numFmtId="180" fontId="7" fillId="0" borderId="0" xfId="0" applyNumberFormat="1" applyFont="1" applyAlignment="1">
      <alignment horizontal="left" vertical="center"/>
    </xf>
    <xf numFmtId="0" fontId="0" fillId="0" borderId="4" xfId="3" applyFont="1" applyBorder="1">
      <alignment vertical="center"/>
    </xf>
    <xf numFmtId="0" fontId="0" fillId="0" borderId="5" xfId="3" applyFont="1" applyBorder="1">
      <alignment vertical="center"/>
    </xf>
    <xf numFmtId="0" fontId="0" fillId="0" borderId="6" xfId="3" applyFont="1" applyBorder="1">
      <alignment vertical="center"/>
    </xf>
    <xf numFmtId="0" fontId="0" fillId="0" borderId="0" xfId="3" applyFont="1">
      <alignment vertical="center"/>
    </xf>
    <xf numFmtId="0" fontId="0" fillId="0" borderId="7" xfId="3" applyFont="1" applyBorder="1">
      <alignment vertical="center"/>
    </xf>
    <xf numFmtId="0" fontId="0" fillId="0" borderId="0" xfId="3" applyFont="1" applyBorder="1">
      <alignment vertical="center"/>
    </xf>
    <xf numFmtId="0" fontId="0" fillId="0" borderId="8" xfId="3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6" fillId="0" borderId="0" xfId="0" applyFont="1" applyBorder="1"/>
    <xf numFmtId="0" fontId="16" fillId="0" borderId="0" xfId="0" applyFont="1" applyBorder="1" applyAlignment="1">
      <alignment vertical="center"/>
    </xf>
    <xf numFmtId="176" fontId="16" fillId="0" borderId="0" xfId="1" applyNumberFormat="1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41" fontId="12" fillId="0" borderId="12" xfId="1" applyFont="1" applyBorder="1" applyAlignment="1">
      <alignment horizontal="center" vertical="center" shrinkToFit="1"/>
    </xf>
    <xf numFmtId="41" fontId="12" fillId="0" borderId="12" xfId="1" applyFont="1" applyBorder="1" applyAlignment="1">
      <alignment horizontal="center" vertical="center"/>
    </xf>
    <xf numFmtId="0" fontId="12" fillId="0" borderId="12" xfId="1" applyNumberFormat="1" applyFont="1" applyBorder="1" applyAlignment="1">
      <alignment horizontal="center" vertical="center"/>
    </xf>
    <xf numFmtId="41" fontId="12" fillId="0" borderId="12" xfId="0" applyNumberFormat="1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right" vertical="center"/>
    </xf>
    <xf numFmtId="0" fontId="12" fillId="0" borderId="13" xfId="0" applyFont="1" applyBorder="1" applyAlignment="1">
      <alignment horizontal="right" vertical="center" shrinkToFit="1"/>
    </xf>
    <xf numFmtId="4" fontId="16" fillId="0" borderId="0" xfId="0" applyNumberFormat="1" applyFont="1" applyBorder="1" applyAlignment="1">
      <alignment vertical="center"/>
    </xf>
    <xf numFmtId="2" fontId="16" fillId="0" borderId="0" xfId="0" applyNumberFormat="1" applyFont="1" applyBorder="1" applyAlignment="1">
      <alignment vertical="center"/>
    </xf>
    <xf numFmtId="41" fontId="12" fillId="0" borderId="0" xfId="1" applyFont="1" applyBorder="1" applyAlignment="1">
      <alignment horizontal="center" vertical="center" shrinkToFit="1"/>
    </xf>
    <xf numFmtId="41" fontId="12" fillId="0" borderId="0" xfId="1" applyFont="1" applyBorder="1" applyAlignment="1">
      <alignment horizontal="center" vertical="center"/>
    </xf>
    <xf numFmtId="0" fontId="12" fillId="0" borderId="0" xfId="1" applyNumberFormat="1" applyFont="1" applyBorder="1" applyAlignment="1">
      <alignment horizontal="center" vertical="center"/>
    </xf>
    <xf numFmtId="41" fontId="12" fillId="0" borderId="0" xfId="0" applyNumberFormat="1" applyFont="1" applyBorder="1" applyAlignment="1">
      <alignment horizontal="center" vertical="center"/>
    </xf>
    <xf numFmtId="3" fontId="1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 shrinkToFit="1"/>
    </xf>
    <xf numFmtId="0" fontId="9" fillId="3" borderId="14" xfId="0" applyFont="1" applyFill="1" applyBorder="1" applyAlignment="1">
      <alignment horizontal="center" vertical="center" wrapText="1"/>
    </xf>
    <xf numFmtId="4" fontId="9" fillId="3" borderId="15" xfId="0" applyNumberFormat="1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176" fontId="9" fillId="3" borderId="15" xfId="1" applyNumberFormat="1" applyFont="1" applyFill="1" applyBorder="1" applyAlignment="1">
      <alignment horizontal="center" vertical="center"/>
    </xf>
    <xf numFmtId="176" fontId="9" fillId="3" borderId="16" xfId="1" applyNumberFormat="1" applyFont="1" applyFill="1" applyBorder="1" applyAlignment="1">
      <alignment horizontal="center" vertical="center"/>
    </xf>
    <xf numFmtId="13" fontId="12" fillId="0" borderId="12" xfId="0" applyNumberFormat="1" applyFont="1" applyBorder="1" applyAlignment="1">
      <alignment horizontal="center" vertical="center"/>
    </xf>
    <xf numFmtId="41" fontId="12" fillId="0" borderId="1" xfId="0" applyNumberFormat="1" applyFont="1" applyBorder="1" applyAlignment="1">
      <alignment horizontal="right" vertical="center"/>
    </xf>
    <xf numFmtId="0" fontId="10" fillId="0" borderId="19" xfId="0" applyFont="1" applyBorder="1" applyAlignment="1">
      <alignment horizontal="center" vertical="center"/>
    </xf>
    <xf numFmtId="41" fontId="10" fillId="0" borderId="19" xfId="0" applyNumberFormat="1" applyFont="1" applyBorder="1" applyAlignment="1">
      <alignment horizontal="center" vertical="center"/>
    </xf>
    <xf numFmtId="41" fontId="12" fillId="0" borderId="1" xfId="1" applyFont="1" applyBorder="1" applyAlignment="1">
      <alignment horizontal="center" vertical="center" shrinkToFit="1"/>
    </xf>
    <xf numFmtId="41" fontId="12" fillId="0" borderId="1" xfId="1" applyFont="1" applyBorder="1" applyAlignment="1">
      <alignment horizontal="center" vertical="center"/>
    </xf>
    <xf numFmtId="0" fontId="12" fillId="0" borderId="1" xfId="1" applyNumberFormat="1" applyFont="1" applyBorder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right" vertical="center" shrinkToFit="1"/>
    </xf>
    <xf numFmtId="41" fontId="17" fillId="0" borderId="1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41" fontId="17" fillId="0" borderId="1" xfId="1" applyFont="1" applyBorder="1" applyAlignment="1">
      <alignment horizontal="right" vertical="center"/>
    </xf>
    <xf numFmtId="3" fontId="17" fillId="0" borderId="1" xfId="0" applyNumberFormat="1" applyFont="1" applyBorder="1" applyAlignment="1">
      <alignment horizontal="right" vertical="center"/>
    </xf>
    <xf numFmtId="0" fontId="17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 shrinkToFit="1"/>
    </xf>
    <xf numFmtId="0" fontId="10" fillId="0" borderId="1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41" fontId="10" fillId="0" borderId="20" xfId="0" applyNumberFormat="1" applyFont="1" applyBorder="1" applyAlignment="1">
      <alignment horizontal="center" vertical="center"/>
    </xf>
    <xf numFmtId="41" fontId="12" fillId="3" borderId="15" xfId="1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shrinkToFit="1"/>
    </xf>
    <xf numFmtId="41" fontId="9" fillId="2" borderId="12" xfId="1" applyFont="1" applyFill="1" applyBorder="1" applyAlignment="1">
      <alignment vertical="center"/>
    </xf>
    <xf numFmtId="180" fontId="12" fillId="0" borderId="12" xfId="0" applyNumberFormat="1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0" fillId="3" borderId="31" xfId="0" applyFont="1" applyFill="1" applyBorder="1" applyAlignment="1">
      <alignment horizontal="left" vertical="center" wrapText="1"/>
    </xf>
    <xf numFmtId="0" fontId="10" fillId="3" borderId="32" xfId="0" applyFont="1" applyFill="1" applyBorder="1" applyAlignment="1">
      <alignment horizontal="center" vertical="center"/>
    </xf>
    <xf numFmtId="4" fontId="10" fillId="3" borderId="32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41" fontId="10" fillId="0" borderId="12" xfId="0" applyNumberFormat="1" applyFont="1" applyBorder="1" applyAlignment="1">
      <alignment vertical="center"/>
    </xf>
    <xf numFmtId="0" fontId="10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41" fontId="10" fillId="0" borderId="12" xfId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176" fontId="10" fillId="3" borderId="32" xfId="1" applyNumberFormat="1" applyFont="1" applyFill="1" applyBorder="1" applyAlignment="1">
      <alignment horizontal="center" vertical="center"/>
    </xf>
    <xf numFmtId="176" fontId="10" fillId="3" borderId="33" xfId="1" applyNumberFormat="1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right" vertical="center" shrinkToFit="1"/>
    </xf>
    <xf numFmtId="0" fontId="10" fillId="0" borderId="10" xfId="0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41" fontId="10" fillId="0" borderId="12" xfId="1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1" fontId="10" fillId="0" borderId="13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2" fillId="0" borderId="28" xfId="0" applyFont="1" applyBorder="1" applyAlignment="1">
      <alignment horizontal="center" vertical="center"/>
    </xf>
    <xf numFmtId="41" fontId="12" fillId="0" borderId="20" xfId="1" applyFont="1" applyBorder="1" applyAlignment="1">
      <alignment horizontal="center" vertical="center" shrinkToFit="1"/>
    </xf>
    <xf numFmtId="41" fontId="12" fillId="0" borderId="20" xfId="1" applyFont="1" applyBorder="1" applyAlignment="1">
      <alignment horizontal="center" vertical="center"/>
    </xf>
    <xf numFmtId="0" fontId="12" fillId="0" borderId="20" xfId="1" applyNumberFormat="1" applyFont="1" applyBorder="1" applyAlignment="1">
      <alignment horizontal="center" vertical="center"/>
    </xf>
    <xf numFmtId="41" fontId="12" fillId="0" borderId="20" xfId="0" applyNumberFormat="1" applyFont="1" applyBorder="1" applyAlignment="1">
      <alignment horizontal="center" vertical="center"/>
    </xf>
    <xf numFmtId="3" fontId="12" fillId="0" borderId="20" xfId="0" applyNumberFormat="1" applyFont="1" applyBorder="1" applyAlignment="1">
      <alignment horizontal="right" vertical="center"/>
    </xf>
    <xf numFmtId="0" fontId="12" fillId="0" borderId="39" xfId="0" applyFont="1" applyBorder="1" applyAlignment="1">
      <alignment horizontal="right" vertical="center" shrinkToFit="1"/>
    </xf>
    <xf numFmtId="9" fontId="12" fillId="0" borderId="1" xfId="1" applyNumberFormat="1" applyFont="1" applyBorder="1" applyAlignment="1">
      <alignment horizontal="center" vertical="center"/>
    </xf>
    <xf numFmtId="9" fontId="12" fillId="0" borderId="1" xfId="1" applyNumberFormat="1" applyFont="1" applyBorder="1" applyAlignment="1">
      <alignment horizontal="center" vertical="center" shrinkToFit="1"/>
    </xf>
    <xf numFmtId="9" fontId="12" fillId="0" borderId="12" xfId="1" applyNumberFormat="1" applyFont="1" applyBorder="1" applyAlignment="1">
      <alignment horizontal="center" vertical="center" shrinkToFit="1"/>
    </xf>
    <xf numFmtId="9" fontId="7" fillId="0" borderId="0" xfId="1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center"/>
    </xf>
    <xf numFmtId="0" fontId="12" fillId="3" borderId="15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8" fontId="12" fillId="3" borderId="26" xfId="0" applyNumberFormat="1" applyFont="1" applyFill="1" applyBorder="1" applyAlignment="1">
      <alignment horizontal="left" vertical="center" wrapText="1"/>
    </xf>
    <xf numFmtId="178" fontId="12" fillId="3" borderId="27" xfId="0" applyNumberFormat="1" applyFont="1" applyFill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176" fontId="10" fillId="3" borderId="32" xfId="1" applyNumberFormat="1" applyFont="1" applyFill="1" applyBorder="1" applyAlignment="1">
      <alignment horizontal="center" vertical="center"/>
    </xf>
    <xf numFmtId="176" fontId="10" fillId="3" borderId="33" xfId="1" applyNumberFormat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right" vertical="center" shrinkToFit="1"/>
    </xf>
    <xf numFmtId="0" fontId="10" fillId="0" borderId="35" xfId="0" applyFont="1" applyBorder="1" applyAlignment="1">
      <alignment horizontal="right" vertical="center" shrinkToFit="1"/>
    </xf>
    <xf numFmtId="0" fontId="14" fillId="0" borderId="0" xfId="0" applyFont="1" applyBorder="1" applyAlignment="1">
      <alignment horizontal="left" vertical="center"/>
    </xf>
    <xf numFmtId="0" fontId="10" fillId="0" borderId="3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 wrapText="1"/>
    </xf>
    <xf numFmtId="0" fontId="15" fillId="0" borderId="0" xfId="3" applyFont="1" applyBorder="1" applyAlignment="1">
      <alignment horizontal="center" vertical="center"/>
    </xf>
    <xf numFmtId="0" fontId="15" fillId="0" borderId="8" xfId="3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47625</xdr:rowOff>
    </xdr:from>
    <xdr:to>
      <xdr:col>8</xdr:col>
      <xdr:colOff>627529</xdr:colOff>
      <xdr:row>49</xdr:row>
      <xdr:rowOff>19050</xdr:rowOff>
    </xdr:to>
    <xdr:grpSp>
      <xdr:nvGrpSpPr>
        <xdr:cNvPr id="8623" name="그룹 6"/>
        <xdr:cNvGrpSpPr>
          <a:grpSpLocks/>
        </xdr:cNvGrpSpPr>
      </xdr:nvGrpSpPr>
      <xdr:grpSpPr bwMode="auto">
        <a:xfrm>
          <a:off x="95250" y="47625"/>
          <a:ext cx="6628279" cy="8207749"/>
          <a:chOff x="57150" y="19050"/>
          <a:chExt cx="6762750" cy="8801100"/>
        </a:xfrm>
      </xdr:grpSpPr>
      <xdr:pic>
        <xdr:nvPicPr>
          <xdr:cNvPr id="8626" name="그림 1" descr="공공부문089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57150" y="19050"/>
            <a:ext cx="6762750" cy="8801100"/>
          </a:xfrm>
          <a:prstGeom prst="rect">
            <a:avLst/>
          </a:prstGeom>
          <a:noFill/>
          <a:ln w="9525">
            <a:solidFill>
              <a:schemeClr val="tx1"/>
            </a:solidFill>
            <a:miter lim="800000"/>
            <a:headEnd/>
            <a:tailEnd/>
          </a:ln>
        </xdr:spPr>
      </xdr:pic>
      <xdr:sp macro="" textlink="">
        <xdr:nvSpPr>
          <xdr:cNvPr id="4" name="타원 3"/>
          <xdr:cNvSpPr/>
        </xdr:nvSpPr>
        <xdr:spPr>
          <a:xfrm>
            <a:off x="591302" y="3032851"/>
            <a:ext cx="5723061" cy="2242829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endParaRPr lang="ko-KR" altLang="en-US"/>
          </a:p>
        </xdr:txBody>
      </xdr:sp>
    </xdr:grpSp>
    <xdr:clientData/>
  </xdr:twoCellAnchor>
  <xdr:twoCellAnchor editAs="oneCell">
    <xdr:from>
      <xdr:col>9</xdr:col>
      <xdr:colOff>123265</xdr:colOff>
      <xdr:row>0</xdr:row>
      <xdr:rowOff>145677</xdr:rowOff>
    </xdr:from>
    <xdr:to>
      <xdr:col>17</xdr:col>
      <xdr:colOff>661147</xdr:colOff>
      <xdr:row>50</xdr:row>
      <xdr:rowOff>11206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35417" t="19841" r="35723" b="8755"/>
        <a:stretch>
          <a:fillRect/>
        </a:stretch>
      </xdr:blipFill>
      <xdr:spPr bwMode="auto">
        <a:xfrm>
          <a:off x="6981265" y="145677"/>
          <a:ext cx="6633882" cy="826994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13</xdr:col>
      <xdr:colOff>560294</xdr:colOff>
      <xdr:row>29</xdr:row>
      <xdr:rowOff>56031</xdr:rowOff>
    </xdr:from>
    <xdr:to>
      <xdr:col>17</xdr:col>
      <xdr:colOff>123265</xdr:colOff>
      <xdr:row>31</xdr:row>
      <xdr:rowOff>44825</xdr:rowOff>
    </xdr:to>
    <xdr:sp macro="" textlink="">
      <xdr:nvSpPr>
        <xdr:cNvPr id="8" name="타원 7"/>
        <xdr:cNvSpPr/>
      </xdr:nvSpPr>
      <xdr:spPr bwMode="auto">
        <a:xfrm>
          <a:off x="10466294" y="4930590"/>
          <a:ext cx="2610971" cy="32497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view="pageBreakPreview" zoomScale="120" zoomScaleNormal="92" zoomScaleSheetLayoutView="92" workbookViewId="0">
      <selection sqref="A1:G1"/>
    </sheetView>
  </sheetViews>
  <sheetFormatPr defaultRowHeight="24.95" customHeight="1"/>
  <cols>
    <col min="1" max="1" width="11.6640625" style="8" customWidth="1"/>
    <col min="2" max="2" width="12.88671875" style="8" customWidth="1"/>
    <col min="3" max="3" width="17.33203125" style="8" customWidth="1"/>
    <col min="4" max="4" width="23.44140625" style="10" customWidth="1"/>
    <col min="5" max="5" width="12.6640625" style="128" customWidth="1"/>
    <col min="6" max="6" width="7.88671875" style="29" customWidth="1"/>
    <col min="7" max="7" width="26.33203125" style="9" customWidth="1"/>
    <col min="8" max="16384" width="8.88671875" style="8"/>
  </cols>
  <sheetData>
    <row r="1" spans="1:7" ht="25.5" customHeight="1">
      <c r="A1" s="130" t="s">
        <v>0</v>
      </c>
      <c r="B1" s="130"/>
      <c r="C1" s="130"/>
      <c r="D1" s="130"/>
      <c r="E1" s="130"/>
      <c r="F1" s="130"/>
      <c r="G1" s="130"/>
    </row>
    <row r="2" spans="1:7" ht="21.75" customHeight="1">
      <c r="A2" s="131" t="s">
        <v>92</v>
      </c>
      <c r="B2" s="131"/>
      <c r="C2" s="131"/>
      <c r="D2" s="131"/>
      <c r="E2" s="131"/>
      <c r="F2" s="131"/>
      <c r="G2" s="131"/>
    </row>
    <row r="3" spans="1:7" ht="37.5" customHeight="1">
      <c r="A3" s="145" t="s">
        <v>31</v>
      </c>
      <c r="B3" s="146"/>
      <c r="C3" s="146"/>
      <c r="D3" s="88" t="s">
        <v>1</v>
      </c>
      <c r="E3" s="132" t="s">
        <v>2</v>
      </c>
      <c r="F3" s="132"/>
      <c r="G3" s="89" t="s">
        <v>3</v>
      </c>
    </row>
    <row r="4" spans="1:7" ht="18" customHeight="1">
      <c r="A4" s="139" t="s">
        <v>4</v>
      </c>
      <c r="B4" s="142" t="s">
        <v>5</v>
      </c>
      <c r="C4" s="81" t="s">
        <v>6</v>
      </c>
      <c r="D4" s="12"/>
      <c r="E4" s="125"/>
      <c r="F4" s="28"/>
      <c r="G4" s="45"/>
    </row>
    <row r="5" spans="1:7" ht="18" customHeight="1">
      <c r="A5" s="140"/>
      <c r="B5" s="143"/>
      <c r="C5" s="81" t="s">
        <v>7</v>
      </c>
      <c r="D5" s="13"/>
      <c r="E5" s="125"/>
      <c r="F5" s="28"/>
      <c r="G5" s="45"/>
    </row>
    <row r="6" spans="1:7" ht="18" customHeight="1">
      <c r="A6" s="140"/>
      <c r="B6" s="144"/>
      <c r="C6" s="80" t="s">
        <v>8</v>
      </c>
      <c r="D6" s="14">
        <f>SUM(D4:D5)</f>
        <v>0</v>
      </c>
      <c r="E6" s="125"/>
      <c r="F6" s="28"/>
      <c r="G6" s="45"/>
    </row>
    <row r="7" spans="1:7" ht="18" customHeight="1">
      <c r="A7" s="140"/>
      <c r="B7" s="142" t="s">
        <v>9</v>
      </c>
      <c r="C7" s="81" t="s">
        <v>10</v>
      </c>
      <c r="D7" s="12">
        <f>직접인건비산출표!I4+직접인건비산출표!I9</f>
        <v>89912250</v>
      </c>
      <c r="E7" s="125"/>
      <c r="F7" s="28"/>
      <c r="G7" s="45"/>
    </row>
    <row r="8" spans="1:7" ht="18" customHeight="1">
      <c r="A8" s="140"/>
      <c r="B8" s="143"/>
      <c r="C8" s="129" t="s">
        <v>105</v>
      </c>
      <c r="D8" s="13">
        <f>'퇴직금 산출'!H4</f>
        <v>7296250</v>
      </c>
      <c r="E8" s="126"/>
      <c r="F8" s="27"/>
      <c r="G8" s="45"/>
    </row>
    <row r="9" spans="1:7" ht="18" customHeight="1">
      <c r="A9" s="140"/>
      <c r="B9" s="144"/>
      <c r="C9" s="80" t="s">
        <v>8</v>
      </c>
      <c r="D9" s="15">
        <f>SUM(D7:D8)</f>
        <v>97208500</v>
      </c>
      <c r="E9" s="125"/>
      <c r="F9" s="28"/>
      <c r="G9" s="45"/>
    </row>
    <row r="10" spans="1:7" ht="18" customHeight="1">
      <c r="A10" s="140"/>
      <c r="B10" s="142" t="s">
        <v>11</v>
      </c>
      <c r="C10" s="81" t="s">
        <v>12</v>
      </c>
      <c r="D10" s="13">
        <f>'복리후생비(5대보험)산정'!F6+'복리후생비(5대보험)산정'!F13</f>
        <v>1573472</v>
      </c>
      <c r="E10" s="125"/>
      <c r="F10" s="28"/>
      <c r="G10" s="45"/>
    </row>
    <row r="11" spans="1:7" ht="18" customHeight="1">
      <c r="A11" s="140"/>
      <c r="B11" s="143"/>
      <c r="C11" s="81" t="s">
        <v>13</v>
      </c>
      <c r="D11" s="13">
        <f>'복리후생비(5대보험)산정'!F7+'복리후생비(5대보험)산정'!F14</f>
        <v>4046061</v>
      </c>
      <c r="E11" s="125"/>
      <c r="F11" s="28"/>
      <c r="G11" s="45"/>
    </row>
    <row r="12" spans="1:7" ht="18" customHeight="1">
      <c r="A12" s="140"/>
      <c r="B12" s="143"/>
      <c r="C12" s="81" t="s">
        <v>14</v>
      </c>
      <c r="D12" s="13">
        <f>'복리후생비(5대보험)산정'!F8+'복리후생비(5대보험)산정'!F15</f>
        <v>2904168</v>
      </c>
      <c r="E12" s="125"/>
      <c r="F12" s="28"/>
      <c r="G12" s="45"/>
    </row>
    <row r="13" spans="1:7" ht="18" customHeight="1">
      <c r="A13" s="140"/>
      <c r="B13" s="143"/>
      <c r="C13" s="90" t="s">
        <v>15</v>
      </c>
      <c r="D13" s="13">
        <f>'복리후생비(5대보험)산정'!F9+'복리후생비(5대보험)산정'!F16</f>
        <v>247152</v>
      </c>
      <c r="E13" s="125"/>
      <c r="F13" s="28"/>
      <c r="G13" s="45"/>
    </row>
    <row r="14" spans="1:7" ht="18" customHeight="1">
      <c r="A14" s="140"/>
      <c r="B14" s="143"/>
      <c r="C14" s="81" t="s">
        <v>16</v>
      </c>
      <c r="D14" s="13">
        <f>'복리후생비(5대보험)산정'!F10+'복리후생비(5대보험)산정'!F17</f>
        <v>809220</v>
      </c>
      <c r="E14" s="125"/>
      <c r="F14" s="28"/>
      <c r="G14" s="45"/>
    </row>
    <row r="15" spans="1:7" ht="18" customHeight="1">
      <c r="A15" s="140"/>
      <c r="B15" s="143"/>
      <c r="C15" s="81" t="s">
        <v>17</v>
      </c>
      <c r="D15" s="13">
        <f>'복리후생비(5대보험)산정'!F11+'복리후생비(5대보험)산정'!F18</f>
        <v>53951</v>
      </c>
      <c r="E15" s="125"/>
      <c r="F15" s="28"/>
      <c r="G15" s="45"/>
    </row>
    <row r="16" spans="1:7" ht="18" customHeight="1">
      <c r="A16" s="140"/>
      <c r="B16" s="143"/>
      <c r="C16" s="81" t="s">
        <v>64</v>
      </c>
      <c r="D16" s="13">
        <f>'복리후생비(피복비)'!F5</f>
        <v>300000</v>
      </c>
      <c r="E16" s="125"/>
      <c r="F16" s="28"/>
      <c r="G16" s="45"/>
    </row>
    <row r="17" spans="1:7" ht="18" customHeight="1">
      <c r="A17" s="141"/>
      <c r="B17" s="144"/>
      <c r="C17" s="80" t="s">
        <v>18</v>
      </c>
      <c r="D17" s="15">
        <f>SUM(D10:D16)</f>
        <v>9934024</v>
      </c>
      <c r="E17" s="125"/>
      <c r="F17" s="28"/>
      <c r="G17" s="45"/>
    </row>
    <row r="18" spans="1:7" ht="18" customHeight="1">
      <c r="A18" s="135" t="s">
        <v>19</v>
      </c>
      <c r="B18" s="136"/>
      <c r="C18" s="136"/>
      <c r="D18" s="13">
        <f>(D9+D17)*F18</f>
        <v>4285700.96</v>
      </c>
      <c r="E18" s="125"/>
      <c r="F18" s="27">
        <v>0.04</v>
      </c>
      <c r="G18" s="45" t="s">
        <v>77</v>
      </c>
    </row>
    <row r="19" spans="1:7" ht="18" customHeight="1">
      <c r="A19" s="135" t="s">
        <v>20</v>
      </c>
      <c r="B19" s="136"/>
      <c r="C19" s="136"/>
      <c r="D19" s="13">
        <f>(D9+D17+D18)*6%</f>
        <v>6685693.4975999994</v>
      </c>
      <c r="E19" s="126"/>
      <c r="F19" s="27">
        <v>0.06</v>
      </c>
      <c r="G19" s="91" t="s">
        <v>106</v>
      </c>
    </row>
    <row r="20" spans="1:7" ht="18" customHeight="1">
      <c r="A20" s="137" t="s">
        <v>21</v>
      </c>
      <c r="B20" s="138"/>
      <c r="C20" s="138"/>
      <c r="D20" s="14">
        <f>D6+D9+D17+D18+D19</f>
        <v>118113918.4576</v>
      </c>
      <c r="E20" s="125"/>
      <c r="F20" s="28"/>
      <c r="G20" s="45"/>
    </row>
    <row r="21" spans="1:7" ht="18" customHeight="1">
      <c r="A21" s="135" t="s">
        <v>22</v>
      </c>
      <c r="B21" s="136"/>
      <c r="C21" s="136"/>
      <c r="D21" s="13">
        <f>D20*0.1</f>
        <v>11811391.845760001</v>
      </c>
      <c r="E21" s="126">
        <v>0.1</v>
      </c>
      <c r="F21" s="28"/>
      <c r="G21" s="45" t="s">
        <v>23</v>
      </c>
    </row>
    <row r="22" spans="1:7" ht="18" customHeight="1">
      <c r="A22" s="135" t="s">
        <v>24</v>
      </c>
      <c r="B22" s="136"/>
      <c r="C22" s="136"/>
      <c r="D22" s="13">
        <f>ROUNDDOWN((D20+D21),-3)</f>
        <v>129925000</v>
      </c>
      <c r="E22" s="126"/>
      <c r="F22" s="28"/>
      <c r="G22" s="45" t="s">
        <v>80</v>
      </c>
    </row>
    <row r="23" spans="1:7" ht="18" customHeight="1">
      <c r="A23" s="133" t="s">
        <v>25</v>
      </c>
      <c r="B23" s="134"/>
      <c r="C23" s="134"/>
      <c r="D23" s="92">
        <f>ROUNDDOWN(D22,1)</f>
        <v>129925000</v>
      </c>
      <c r="E23" s="127"/>
      <c r="F23" s="93"/>
      <c r="G23" s="94"/>
    </row>
  </sheetData>
  <mergeCells count="14">
    <mergeCell ref="A1:G1"/>
    <mergeCell ref="A2:G2"/>
    <mergeCell ref="E3:F3"/>
    <mergeCell ref="A23:C23"/>
    <mergeCell ref="A22:C22"/>
    <mergeCell ref="A18:C18"/>
    <mergeCell ref="A19:C19"/>
    <mergeCell ref="A20:C20"/>
    <mergeCell ref="A21:C21"/>
    <mergeCell ref="A4:A17"/>
    <mergeCell ref="B4:B6"/>
    <mergeCell ref="B7:B9"/>
    <mergeCell ref="B10:B17"/>
    <mergeCell ref="A3:C3"/>
  </mergeCells>
  <phoneticPr fontId="2" type="noConversion"/>
  <pageMargins left="0.75" right="0.75" top="1" bottom="1" header="0.5" footer="0.5"/>
  <pageSetup paperSize="9" scale="96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111"/>
  <dimension ref="A1:N227"/>
  <sheetViews>
    <sheetView view="pageBreakPreview" topLeftCell="A7" zoomScaleSheetLayoutView="100" workbookViewId="0">
      <selection activeCell="A28" sqref="A28:J28"/>
    </sheetView>
  </sheetViews>
  <sheetFormatPr defaultRowHeight="12"/>
  <cols>
    <col min="1" max="1" width="20.44140625" style="1" customWidth="1"/>
    <col min="2" max="2" width="14.77734375" style="1" customWidth="1"/>
    <col min="3" max="3" width="12.88671875" style="1" customWidth="1"/>
    <col min="4" max="4" width="9.21875" style="1" customWidth="1"/>
    <col min="5" max="5" width="11.21875" style="1" customWidth="1"/>
    <col min="6" max="6" width="11.88671875" style="1" customWidth="1"/>
    <col min="7" max="7" width="16.44140625" style="1" customWidth="1"/>
    <col min="8" max="8" width="16.109375" style="1" customWidth="1"/>
    <col min="9" max="9" width="15.88671875" style="1" customWidth="1"/>
    <col min="10" max="10" width="15.21875" style="1" customWidth="1"/>
    <col min="11" max="11" width="6.77734375" style="1" customWidth="1"/>
    <col min="12" max="12" width="9.77734375" style="1" customWidth="1"/>
    <col min="13" max="13" width="6.77734375" style="1" customWidth="1"/>
    <col min="14" max="14" width="9.77734375" style="1" customWidth="1"/>
    <col min="15" max="16384" width="8.88671875" style="1"/>
  </cols>
  <sheetData>
    <row r="1" spans="1:14" ht="47.25" customHeight="1">
      <c r="A1" s="148" t="s">
        <v>79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4" s="39" customFormat="1" ht="24.75" customHeight="1">
      <c r="A2" s="149" t="s">
        <v>82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4" s="40" customFormat="1" ht="39.75" customHeight="1">
      <c r="A3" s="61" t="s">
        <v>50</v>
      </c>
      <c r="B3" s="62" t="s">
        <v>42</v>
      </c>
      <c r="C3" s="62" t="s">
        <v>51</v>
      </c>
      <c r="D3" s="62" t="s">
        <v>54</v>
      </c>
      <c r="E3" s="63" t="s">
        <v>53</v>
      </c>
      <c r="F3" s="64" t="s">
        <v>55</v>
      </c>
      <c r="G3" s="64" t="s">
        <v>61</v>
      </c>
      <c r="H3" s="64" t="s">
        <v>62</v>
      </c>
      <c r="I3" s="63" t="s">
        <v>45</v>
      </c>
      <c r="J3" s="65" t="s">
        <v>44</v>
      </c>
      <c r="L3" s="41"/>
      <c r="N3" s="41"/>
    </row>
    <row r="4" spans="1:14" s="40" customFormat="1" ht="35.1" customHeight="1">
      <c r="A4" s="42" t="s">
        <v>30</v>
      </c>
      <c r="B4" s="81"/>
      <c r="C4" s="81"/>
      <c r="D4" s="81"/>
      <c r="E4" s="81"/>
      <c r="F4" s="43"/>
      <c r="G4" s="67">
        <f>SUM(G5:G6)</f>
        <v>1459250</v>
      </c>
      <c r="H4" s="67">
        <f>SUM(H5:H6)</f>
        <v>7296250</v>
      </c>
      <c r="I4" s="44">
        <f>SUM(I5:I6)</f>
        <v>87555000</v>
      </c>
      <c r="J4" s="45"/>
      <c r="L4" s="41"/>
      <c r="N4" s="41"/>
    </row>
    <row r="5" spans="1:14" s="40" customFormat="1" ht="35.1" customHeight="1">
      <c r="A5" s="42" t="s">
        <v>43</v>
      </c>
      <c r="B5" s="70" t="s">
        <v>49</v>
      </c>
      <c r="C5" s="71" t="s">
        <v>52</v>
      </c>
      <c r="D5" s="72">
        <v>5</v>
      </c>
      <c r="E5" s="70">
        <v>130</v>
      </c>
      <c r="F5" s="73">
        <v>8980</v>
      </c>
      <c r="G5" s="73">
        <f>F5*E5</f>
        <v>1167400</v>
      </c>
      <c r="H5" s="73">
        <f>G5*D5</f>
        <v>5837000</v>
      </c>
      <c r="I5" s="44">
        <f>G5*12*D5</f>
        <v>70044000</v>
      </c>
      <c r="J5" s="74"/>
      <c r="L5" s="41"/>
      <c r="N5" s="41"/>
    </row>
    <row r="6" spans="1:14" s="40" customFormat="1" ht="35.1" customHeight="1">
      <c r="A6" s="118" t="s">
        <v>60</v>
      </c>
      <c r="B6" s="119" t="s">
        <v>49</v>
      </c>
      <c r="C6" s="120" t="s">
        <v>52</v>
      </c>
      <c r="D6" s="121">
        <v>5</v>
      </c>
      <c r="E6" s="119">
        <v>65</v>
      </c>
      <c r="F6" s="122">
        <f>F5/2</f>
        <v>4490</v>
      </c>
      <c r="G6" s="122">
        <f>F6*E6</f>
        <v>291850</v>
      </c>
      <c r="H6" s="122">
        <f>G6*D6</f>
        <v>1459250</v>
      </c>
      <c r="I6" s="123">
        <f>G6*12*D6</f>
        <v>17511000</v>
      </c>
      <c r="J6" s="124"/>
      <c r="L6" s="41"/>
      <c r="N6" s="41"/>
    </row>
    <row r="7" spans="1:14" s="40" customFormat="1" ht="24.75" customHeight="1">
      <c r="A7" s="150" t="s">
        <v>88</v>
      </c>
      <c r="B7" s="150"/>
      <c r="C7" s="150"/>
      <c r="D7" s="150"/>
      <c r="E7" s="150"/>
      <c r="F7" s="150"/>
      <c r="G7" s="150"/>
      <c r="H7" s="150"/>
      <c r="I7" s="150"/>
      <c r="J7" s="150"/>
      <c r="L7" s="41"/>
      <c r="N7" s="41"/>
    </row>
    <row r="8" spans="1:14" s="40" customFormat="1" ht="35.1" customHeight="1">
      <c r="A8" s="61" t="s">
        <v>50</v>
      </c>
      <c r="B8" s="62" t="s">
        <v>42</v>
      </c>
      <c r="C8" s="62" t="s">
        <v>51</v>
      </c>
      <c r="D8" s="62" t="s">
        <v>54</v>
      </c>
      <c r="E8" s="63" t="s">
        <v>53</v>
      </c>
      <c r="F8" s="64" t="s">
        <v>55</v>
      </c>
      <c r="G8" s="64" t="s">
        <v>61</v>
      </c>
      <c r="H8" s="64" t="s">
        <v>62</v>
      </c>
      <c r="I8" s="63" t="s">
        <v>45</v>
      </c>
      <c r="J8" s="65" t="s">
        <v>44</v>
      </c>
      <c r="L8" s="41"/>
      <c r="N8" s="41"/>
    </row>
    <row r="9" spans="1:14" s="40" customFormat="1" ht="35.1" customHeight="1">
      <c r="A9" s="42" t="s">
        <v>30</v>
      </c>
      <c r="B9" s="81"/>
      <c r="C9" s="81"/>
      <c r="D9" s="72"/>
      <c r="E9" s="70"/>
      <c r="F9" s="73"/>
      <c r="G9" s="73"/>
      <c r="H9" s="73"/>
      <c r="I9" s="44">
        <f>SUM(I10:I11)</f>
        <v>2357250</v>
      </c>
      <c r="J9" s="74"/>
      <c r="L9" s="41"/>
      <c r="N9" s="41"/>
    </row>
    <row r="10" spans="1:14" s="40" customFormat="1" ht="35.1" customHeight="1">
      <c r="A10" s="42" t="s">
        <v>43</v>
      </c>
      <c r="B10" s="70" t="s">
        <v>49</v>
      </c>
      <c r="C10" s="71" t="s">
        <v>52</v>
      </c>
      <c r="D10" s="72">
        <v>1</v>
      </c>
      <c r="E10" s="70">
        <v>200</v>
      </c>
      <c r="F10" s="73">
        <v>8980</v>
      </c>
      <c r="G10" s="73"/>
      <c r="H10" s="73"/>
      <c r="I10" s="44">
        <f>E10*F10</f>
        <v>1796000</v>
      </c>
      <c r="J10" s="74"/>
      <c r="L10" s="41"/>
      <c r="N10" s="41"/>
    </row>
    <row r="11" spans="1:14" s="40" customFormat="1" ht="27" customHeight="1">
      <c r="A11" s="46" t="s">
        <v>60</v>
      </c>
      <c r="B11" s="47" t="s">
        <v>49</v>
      </c>
      <c r="C11" s="48" t="s">
        <v>52</v>
      </c>
      <c r="D11" s="49">
        <v>1</v>
      </c>
      <c r="E11" s="47">
        <v>125</v>
      </c>
      <c r="F11" s="50">
        <f>F10/2</f>
        <v>4490</v>
      </c>
      <c r="G11" s="50"/>
      <c r="H11" s="50"/>
      <c r="I11" s="51">
        <f>E11*F11</f>
        <v>561250</v>
      </c>
      <c r="J11" s="52"/>
      <c r="L11" s="41"/>
      <c r="N11" s="41"/>
    </row>
    <row r="12" spans="1:14" s="40" customFormat="1" ht="27" customHeight="1">
      <c r="A12" s="37"/>
      <c r="B12" s="55"/>
      <c r="C12" s="56"/>
      <c r="D12" s="57"/>
      <c r="E12" s="55"/>
      <c r="F12" s="58"/>
      <c r="G12" s="58"/>
      <c r="H12" s="58"/>
      <c r="I12" s="59"/>
      <c r="J12" s="60"/>
      <c r="L12" s="41"/>
      <c r="N12" s="41"/>
    </row>
    <row r="13" spans="1:14" s="40" customFormat="1" ht="21" customHeight="1">
      <c r="A13" s="147" t="s">
        <v>72</v>
      </c>
      <c r="B13" s="147"/>
      <c r="C13" s="147"/>
      <c r="D13" s="147"/>
      <c r="E13" s="147"/>
      <c r="F13" s="147"/>
      <c r="G13" s="147"/>
      <c r="H13" s="147"/>
      <c r="I13" s="147"/>
      <c r="J13" s="147"/>
      <c r="L13" s="41"/>
      <c r="N13" s="41"/>
    </row>
    <row r="14" spans="1:14" s="40" customFormat="1" ht="21" customHeight="1">
      <c r="A14" s="147" t="s">
        <v>89</v>
      </c>
      <c r="B14" s="147"/>
      <c r="C14" s="147"/>
      <c r="D14" s="147"/>
      <c r="E14" s="147"/>
      <c r="F14" s="147"/>
      <c r="G14" s="147"/>
      <c r="H14" s="147"/>
      <c r="I14" s="147"/>
      <c r="J14" s="147"/>
      <c r="L14" s="41"/>
      <c r="N14" s="41"/>
    </row>
    <row r="15" spans="1:14" s="40" customFormat="1" ht="21" customHeight="1">
      <c r="A15" s="147" t="s">
        <v>76</v>
      </c>
      <c r="B15" s="147"/>
      <c r="C15" s="147"/>
      <c r="D15" s="147"/>
      <c r="E15" s="147"/>
      <c r="F15" s="147"/>
      <c r="G15" s="147"/>
      <c r="H15" s="147"/>
      <c r="I15" s="147"/>
      <c r="J15" s="147"/>
      <c r="L15" s="41"/>
      <c r="N15" s="41"/>
    </row>
    <row r="16" spans="1:14" s="40" customFormat="1" ht="21" customHeight="1">
      <c r="A16" s="147" t="s">
        <v>81</v>
      </c>
      <c r="B16" s="147"/>
      <c r="C16" s="147"/>
      <c r="D16" s="147"/>
      <c r="E16" s="147"/>
      <c r="F16" s="147"/>
      <c r="G16" s="147"/>
      <c r="H16" s="147"/>
      <c r="I16" s="147"/>
      <c r="J16" s="147"/>
      <c r="L16" s="41"/>
      <c r="N16" s="41"/>
    </row>
    <row r="17" spans="1:14" s="40" customFormat="1" ht="21" customHeight="1">
      <c r="A17" s="147" t="s">
        <v>74</v>
      </c>
      <c r="B17" s="147"/>
      <c r="C17" s="147"/>
      <c r="D17" s="147"/>
      <c r="E17" s="147"/>
      <c r="F17" s="147"/>
      <c r="G17" s="147"/>
      <c r="H17" s="147"/>
      <c r="I17" s="147"/>
      <c r="J17" s="147"/>
      <c r="L17" s="41"/>
      <c r="N17" s="41"/>
    </row>
    <row r="18" spans="1:14" s="40" customFormat="1" ht="21" customHeight="1">
      <c r="A18" s="147" t="s">
        <v>85</v>
      </c>
      <c r="B18" s="147"/>
      <c r="C18" s="147"/>
      <c r="D18" s="147"/>
      <c r="E18" s="147"/>
      <c r="F18" s="147"/>
      <c r="G18" s="147"/>
      <c r="H18" s="147"/>
      <c r="I18" s="147"/>
      <c r="J18" s="147"/>
      <c r="L18" s="41"/>
      <c r="N18" s="41"/>
    </row>
    <row r="19" spans="1:14" s="40" customFormat="1" ht="21" customHeight="1">
      <c r="A19" s="147" t="s">
        <v>103</v>
      </c>
      <c r="B19" s="147"/>
      <c r="C19" s="147"/>
      <c r="D19" s="147"/>
      <c r="E19" s="147"/>
      <c r="F19" s="147"/>
      <c r="G19" s="147"/>
      <c r="H19" s="147"/>
      <c r="I19" s="147"/>
      <c r="J19" s="147"/>
      <c r="L19" s="41"/>
      <c r="N19" s="41"/>
    </row>
    <row r="20" spans="1:14" s="40" customFormat="1" ht="21" customHeight="1">
      <c r="A20" s="147" t="s">
        <v>102</v>
      </c>
      <c r="B20" s="147"/>
      <c r="C20" s="147"/>
      <c r="D20" s="147"/>
      <c r="E20" s="147"/>
      <c r="F20" s="147"/>
      <c r="G20" s="147"/>
      <c r="H20" s="147"/>
      <c r="I20" s="147"/>
      <c r="J20" s="147"/>
      <c r="L20" s="41"/>
      <c r="N20" s="41"/>
    </row>
    <row r="21" spans="1:14" s="40" customFormat="1" ht="21" customHeight="1">
      <c r="A21" s="147" t="s">
        <v>86</v>
      </c>
      <c r="B21" s="147"/>
      <c r="C21" s="147"/>
      <c r="D21" s="147"/>
      <c r="E21" s="147"/>
      <c r="F21" s="147"/>
      <c r="G21" s="147"/>
      <c r="H21" s="147"/>
      <c r="I21" s="147"/>
      <c r="J21" s="147"/>
      <c r="L21" s="41"/>
      <c r="N21" s="41"/>
    </row>
    <row r="22" spans="1:14" s="40" customFormat="1" ht="21" customHeight="1">
      <c r="A22" s="147" t="s">
        <v>73</v>
      </c>
      <c r="B22" s="147"/>
      <c r="C22" s="147"/>
      <c r="D22" s="147"/>
      <c r="E22" s="147"/>
      <c r="F22" s="147"/>
      <c r="G22" s="147"/>
      <c r="H22" s="147"/>
      <c r="I22" s="147"/>
      <c r="J22" s="147"/>
      <c r="L22" s="41"/>
      <c r="N22" s="41"/>
    </row>
    <row r="23" spans="1:14" s="40" customFormat="1" ht="21" customHeight="1">
      <c r="A23" s="117"/>
      <c r="B23" s="117"/>
      <c r="C23" s="117"/>
      <c r="D23" s="117"/>
      <c r="E23" s="117"/>
      <c r="F23" s="117"/>
      <c r="G23" s="117"/>
      <c r="H23" s="117"/>
      <c r="I23" s="117"/>
      <c r="J23" s="117"/>
      <c r="L23" s="41"/>
      <c r="N23" s="41"/>
    </row>
    <row r="24" spans="1:14" s="40" customFormat="1" ht="21" customHeight="1">
      <c r="A24" s="147" t="s">
        <v>93</v>
      </c>
      <c r="B24" s="147"/>
      <c r="C24" s="147"/>
      <c r="D24" s="147"/>
      <c r="E24" s="147"/>
      <c r="F24" s="147"/>
      <c r="G24" s="147"/>
      <c r="H24" s="147"/>
      <c r="I24" s="147"/>
      <c r="J24" s="147"/>
      <c r="L24" s="41"/>
      <c r="N24" s="41"/>
    </row>
    <row r="25" spans="1:14" s="40" customFormat="1" ht="21" customHeight="1">
      <c r="A25" s="147" t="s">
        <v>94</v>
      </c>
      <c r="B25" s="147"/>
      <c r="C25" s="147"/>
      <c r="D25" s="147"/>
      <c r="E25" s="147"/>
      <c r="F25" s="147"/>
      <c r="G25" s="147"/>
      <c r="H25" s="147"/>
      <c r="I25" s="147"/>
      <c r="J25" s="147"/>
      <c r="L25" s="41"/>
      <c r="N25" s="41"/>
    </row>
    <row r="26" spans="1:14" s="40" customFormat="1" ht="21" customHeight="1">
      <c r="A26" s="147" t="s">
        <v>95</v>
      </c>
      <c r="B26" s="147"/>
      <c r="C26" s="147"/>
      <c r="D26" s="147"/>
      <c r="E26" s="147"/>
      <c r="F26" s="147"/>
      <c r="G26" s="147"/>
      <c r="H26" s="147"/>
      <c r="I26" s="147"/>
      <c r="J26" s="147"/>
      <c r="L26" s="41"/>
      <c r="N26" s="41"/>
    </row>
    <row r="27" spans="1:14" s="40" customFormat="1" ht="21" customHeight="1">
      <c r="A27" s="147" t="s">
        <v>75</v>
      </c>
      <c r="B27" s="147"/>
      <c r="C27" s="147"/>
      <c r="D27" s="147"/>
      <c r="E27" s="147"/>
      <c r="F27" s="147"/>
      <c r="G27" s="147"/>
      <c r="H27" s="147"/>
      <c r="I27" s="147"/>
      <c r="J27" s="147"/>
      <c r="K27" s="54"/>
      <c r="L27" s="41"/>
      <c r="N27" s="41"/>
    </row>
    <row r="28" spans="1:14" s="40" customFormat="1" ht="21" customHeight="1">
      <c r="A28" s="147" t="s">
        <v>91</v>
      </c>
      <c r="B28" s="147"/>
      <c r="C28" s="147"/>
      <c r="D28" s="147"/>
      <c r="E28" s="147"/>
      <c r="F28" s="147"/>
      <c r="G28" s="147"/>
      <c r="H28" s="147"/>
      <c r="I28" s="147"/>
      <c r="J28" s="147"/>
      <c r="L28" s="41"/>
      <c r="N28" s="41"/>
    </row>
    <row r="29" spans="1:14" s="2" customFormat="1" ht="18" customHeight="1"/>
    <row r="30" spans="1:14" s="2" customFormat="1" ht="18" customHeight="1"/>
    <row r="31" spans="1:14" s="2" customFormat="1" ht="18" customHeight="1"/>
    <row r="32" spans="1:14" s="2" customFormat="1" ht="18" customHeight="1"/>
    <row r="33" s="2" customFormat="1" ht="18" customHeight="1"/>
    <row r="34" s="2" customFormat="1" ht="18" customHeight="1"/>
    <row r="35" s="2" customFormat="1" ht="18" customHeight="1"/>
    <row r="36" s="2" customFormat="1" ht="18" customHeight="1"/>
    <row r="37" s="2" customFormat="1" ht="18" customHeight="1"/>
    <row r="38" s="2" customFormat="1" ht="18" customHeight="1"/>
    <row r="39" s="2" customFormat="1" ht="18" customHeight="1"/>
    <row r="40" s="2" customFormat="1" ht="18" customHeight="1"/>
    <row r="41" s="2" customFormat="1" ht="18" customHeight="1"/>
    <row r="42" s="2" customFormat="1" ht="18" customHeight="1"/>
    <row r="43" s="2" customFormat="1" ht="18" customHeight="1"/>
    <row r="44" s="2" customFormat="1" ht="18" customHeight="1"/>
    <row r="45" s="2" customFormat="1" ht="18" customHeight="1"/>
    <row r="46" s="2" customFormat="1" ht="18" customHeight="1"/>
    <row r="47" s="2" customFormat="1" ht="18" customHeight="1"/>
    <row r="48" s="2" customFormat="1" ht="18" customHeight="1"/>
    <row r="49" s="2" customFormat="1" ht="18" customHeight="1"/>
    <row r="50" s="2" customFormat="1" ht="18" customHeight="1"/>
    <row r="51" s="2" customFormat="1" ht="18" customHeight="1"/>
    <row r="52" s="2" customFormat="1" ht="18" customHeight="1"/>
    <row r="53" s="2" customFormat="1" ht="18" customHeight="1"/>
    <row r="54" s="2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s="7" customFormat="1" ht="18" customHeight="1"/>
    <row r="66" s="7" customFormat="1" ht="18" customHeight="1"/>
    <row r="67" s="7" customFormat="1" ht="18" customHeight="1"/>
    <row r="68" s="7" customFormat="1" ht="18" customHeight="1"/>
    <row r="69" s="7" customFormat="1" ht="18" customHeight="1"/>
    <row r="70" s="7" customFormat="1" ht="18" customHeight="1"/>
    <row r="71" s="7" customFormat="1" ht="18" customHeight="1"/>
    <row r="72" s="7" customFormat="1" ht="18" customHeight="1"/>
    <row r="73" s="7" customFormat="1" ht="18" customHeight="1"/>
    <row r="74" s="7" customFormat="1" ht="18" customHeight="1"/>
    <row r="75" s="7" customFormat="1" ht="18" customHeight="1"/>
    <row r="76" s="7" customFormat="1" ht="18" customHeight="1"/>
    <row r="77" s="7" customFormat="1" ht="18" customHeight="1"/>
    <row r="78" s="7" customFormat="1" ht="18" customHeight="1"/>
    <row r="79" s="7" customFormat="1" ht="18" customHeight="1"/>
    <row r="80" s="7" customFormat="1" ht="18" customHeight="1"/>
    <row r="81" s="7" customFormat="1" ht="18" customHeight="1"/>
    <row r="82" s="7" customFormat="1" ht="18" customHeight="1"/>
    <row r="83" s="7" customFormat="1" ht="18" customHeight="1"/>
    <row r="84" s="7" customFormat="1" ht="18" customHeight="1"/>
    <row r="85" s="7" customFormat="1" ht="18" customHeight="1"/>
    <row r="86" s="7" customFormat="1" ht="18" customHeight="1"/>
    <row r="87" s="7" customFormat="1" ht="18" customHeight="1"/>
    <row r="88" s="7" customFormat="1" ht="18" customHeight="1"/>
    <row r="89" s="7" customFormat="1" ht="18" customHeight="1"/>
    <row r="90" s="7" customFormat="1" ht="18" customHeight="1"/>
    <row r="91" s="7" customFormat="1" ht="18" customHeight="1"/>
    <row r="92" s="2" customFormat="1" ht="18" customHeight="1"/>
    <row r="93" s="2" customFormat="1" ht="18" customHeight="1"/>
    <row r="94" s="2" customFormat="1" ht="18" customHeight="1"/>
    <row r="95" s="2" customFormat="1" ht="18" customHeight="1"/>
    <row r="96" s="2" customFormat="1" ht="18" customHeight="1"/>
    <row r="97" s="2" customFormat="1" ht="18" customHeight="1"/>
    <row r="98" s="2" customFormat="1" ht="18" customHeight="1"/>
    <row r="99" s="2" customFormat="1" ht="18" customHeight="1"/>
    <row r="100" s="2" customFormat="1" ht="18" customHeight="1"/>
    <row r="101" s="2" customFormat="1" ht="18" customHeight="1"/>
    <row r="102" s="2" customFormat="1" ht="18" customHeight="1"/>
    <row r="103" s="2" customFormat="1" ht="18" customHeight="1"/>
    <row r="104" s="2" customFormat="1" ht="18" customHeight="1"/>
    <row r="105" s="2" customFormat="1" ht="18" customHeight="1"/>
    <row r="106" s="2" customFormat="1" ht="18" customHeight="1"/>
    <row r="107" s="2" customFormat="1" ht="18" customHeight="1"/>
    <row r="108" s="2" customFormat="1" ht="18" customHeight="1"/>
    <row r="109" s="2" customFormat="1" ht="18" customHeight="1"/>
    <row r="110" s="2" customFormat="1" ht="18" customHeight="1"/>
    <row r="111" s="2" customFormat="1" ht="18" customHeight="1"/>
    <row r="112" s="2" customFormat="1" ht="18" customHeight="1"/>
    <row r="113" s="2" customFormat="1" ht="18" customHeight="1"/>
    <row r="114" s="2" customFormat="1" ht="18" customHeight="1"/>
    <row r="115" s="2" customFormat="1" ht="18" customHeight="1"/>
    <row r="116" s="2" customFormat="1" ht="18" customHeight="1"/>
    <row r="117" s="2" customFormat="1" ht="18" customHeight="1"/>
    <row r="118" s="2" customFormat="1" ht="18" customHeight="1"/>
    <row r="119" s="2" customFormat="1" ht="18" customHeight="1"/>
    <row r="120" s="2" customFormat="1" ht="18" customHeight="1"/>
    <row r="121" s="2" customFormat="1" ht="18" customHeight="1"/>
    <row r="122" s="2" customFormat="1" ht="18" customHeight="1"/>
    <row r="123" s="2" customFormat="1" ht="18" customHeight="1"/>
    <row r="124" s="2" customFormat="1" ht="18" customHeight="1"/>
    <row r="125" s="2" customFormat="1" ht="18" customHeight="1"/>
    <row r="126" s="2" customFormat="1" ht="18" customHeight="1"/>
    <row r="127" s="2" customFormat="1" ht="18" customHeight="1"/>
    <row r="128" s="2" customFormat="1" ht="18" customHeight="1"/>
    <row r="129" s="2" customFormat="1" ht="18" customHeight="1"/>
    <row r="130" s="2" customFormat="1" ht="18" customHeight="1"/>
    <row r="131" s="2" customFormat="1" ht="18" customHeight="1"/>
    <row r="132" s="2" customFormat="1" ht="18" customHeight="1"/>
    <row r="133" s="2" customFormat="1" ht="18" customHeight="1"/>
    <row r="134" s="2" customFormat="1" ht="18" customHeight="1"/>
    <row r="135" s="2" customFormat="1" ht="18" customHeight="1"/>
    <row r="136" s="2" customFormat="1" ht="18" customHeight="1"/>
    <row r="137" s="2" customFormat="1" ht="18" customHeight="1"/>
    <row r="138" s="2" customFormat="1" ht="18" customHeight="1"/>
    <row r="139" s="2" customFormat="1" ht="18" customHeight="1"/>
    <row r="140" s="2" customFormat="1" ht="18" customHeight="1"/>
    <row r="141" s="2" customFormat="1" ht="18" customHeight="1"/>
    <row r="142" s="2" customFormat="1" ht="18" customHeight="1"/>
    <row r="143" s="2" customFormat="1" ht="18" customHeight="1"/>
    <row r="144" s="2" customFormat="1" ht="18" customHeight="1"/>
    <row r="145" s="2" customFormat="1" ht="18" customHeight="1"/>
    <row r="146" s="2" customFormat="1" ht="18" customHeight="1"/>
    <row r="147" s="2" customFormat="1" ht="18" customHeight="1"/>
    <row r="148" s="2" customFormat="1" ht="18" customHeight="1"/>
    <row r="149" s="2" customFormat="1" ht="18" customHeight="1"/>
    <row r="150" s="2" customFormat="1" ht="18" customHeight="1"/>
    <row r="151" s="2" customFormat="1" ht="18" customHeight="1"/>
    <row r="152" s="2" customFormat="1" ht="18" customHeight="1"/>
    <row r="153" s="2" customFormat="1" ht="18" customHeight="1"/>
    <row r="154" s="2" customFormat="1" ht="18" customHeight="1"/>
    <row r="155" s="2" customFormat="1" ht="18" customHeight="1"/>
    <row r="156" s="2" customFormat="1" ht="18" customHeight="1"/>
    <row r="157" s="2" customFormat="1" ht="18" customHeight="1"/>
    <row r="158" s="2" customFormat="1" ht="18" customHeight="1"/>
    <row r="159" s="2" customFormat="1" ht="18" customHeight="1"/>
    <row r="160" s="2" customFormat="1" ht="18" customHeight="1"/>
    <row r="161" s="2" customFormat="1" ht="18" customHeight="1"/>
    <row r="162" s="2" customFormat="1" ht="18" customHeight="1"/>
    <row r="163" s="2" customFormat="1" ht="18" customHeight="1"/>
    <row r="164" s="2" customFormat="1" ht="18" customHeight="1"/>
    <row r="165" s="2" customFormat="1" ht="18" customHeight="1"/>
    <row r="166" s="2" customFormat="1" ht="18" customHeight="1"/>
    <row r="167" s="2" customFormat="1" ht="18" customHeight="1"/>
    <row r="168" s="2" customFormat="1" ht="18" customHeight="1"/>
    <row r="169" s="2" customFormat="1" ht="18" customHeight="1"/>
    <row r="170" s="2" customFormat="1" ht="18" customHeight="1"/>
    <row r="171" s="2" customFormat="1" ht="18" customHeight="1"/>
    <row r="172" s="2" customFormat="1" ht="18" customHeight="1"/>
    <row r="173" s="2" customFormat="1" ht="18" customHeight="1"/>
    <row r="174" s="2" customFormat="1" ht="18" customHeight="1"/>
    <row r="175" s="2" customFormat="1" ht="18" customHeight="1"/>
    <row r="176" s="2" customFormat="1" ht="18" customHeight="1"/>
    <row r="177" s="2" customFormat="1" ht="18" customHeight="1"/>
    <row r="178" s="2" customFormat="1" ht="18" customHeight="1"/>
    <row r="179" s="2" customFormat="1" ht="18" customHeight="1"/>
    <row r="180" s="2" customFormat="1" ht="18" customHeight="1"/>
    <row r="181" s="2" customFormat="1" ht="18" customHeight="1"/>
    <row r="182" s="2" customFormat="1" ht="18" customHeight="1"/>
    <row r="183" s="2" customFormat="1" ht="18" customHeight="1"/>
    <row r="184" s="2" customFormat="1" ht="18" customHeight="1"/>
    <row r="185" s="2" customFormat="1" ht="18" customHeight="1"/>
    <row r="186" s="2" customFormat="1" ht="18" customHeight="1"/>
    <row r="187" s="2" customFormat="1" ht="18" customHeight="1"/>
    <row r="188" s="2" customFormat="1" ht="18" customHeight="1"/>
    <row r="189" s="2" customFormat="1" ht="18" customHeight="1"/>
    <row r="190" s="2" customFormat="1" ht="18" customHeight="1"/>
    <row r="191" s="2" customFormat="1" ht="18" customHeight="1"/>
    <row r="192" s="2" customFormat="1" ht="18" customHeight="1"/>
    <row r="193" s="2" customFormat="1" ht="18" customHeight="1"/>
    <row r="194" s="2" customFormat="1" ht="18" customHeight="1"/>
    <row r="195" s="2" customFormat="1" ht="18" customHeight="1"/>
    <row r="196" s="2" customFormat="1" ht="18" customHeight="1"/>
    <row r="197" s="2" customFormat="1" ht="18" customHeight="1"/>
    <row r="198" s="2" customFormat="1" ht="18" customHeight="1"/>
    <row r="199" s="2" customFormat="1" ht="18" customHeight="1"/>
    <row r="200" s="2" customFormat="1" ht="18" customHeight="1"/>
    <row r="201" s="2" customFormat="1" ht="18" customHeight="1"/>
    <row r="202" s="2" customFormat="1" ht="18" customHeight="1"/>
    <row r="203" s="2" customFormat="1" ht="18" customHeight="1"/>
    <row r="204" s="2" customFormat="1" ht="18" customHeight="1"/>
    <row r="205" s="2" customFormat="1" ht="18" customHeight="1"/>
    <row r="206" s="2" customFormat="1" ht="18" customHeight="1"/>
    <row r="207" s="2" customFormat="1" ht="18" customHeight="1"/>
    <row r="208" s="2" customFormat="1" ht="18" customHeight="1"/>
    <row r="209" s="2" customFormat="1" ht="18" customHeight="1"/>
    <row r="210" s="2" customFormat="1" ht="18" customHeight="1"/>
    <row r="211" s="2" customFormat="1" ht="18" customHeight="1"/>
    <row r="212" s="2" customFormat="1" ht="18" customHeight="1"/>
    <row r="213" s="2" customFormat="1" ht="18" customHeight="1"/>
    <row r="214" s="2" customFormat="1" ht="18" customHeight="1"/>
    <row r="215" s="2" customFormat="1" ht="18" customHeight="1"/>
    <row r="216" s="2" customFormat="1" ht="18" customHeight="1"/>
    <row r="217" s="2" customFormat="1" ht="18" customHeight="1"/>
    <row r="218" s="2" customFormat="1" ht="18" customHeight="1"/>
    <row r="219" s="2" customFormat="1" ht="18" customHeight="1"/>
    <row r="220" s="2" customFormat="1" ht="18" customHeight="1"/>
    <row r="221" s="2" customFormat="1" ht="18" customHeight="1"/>
    <row r="222" s="2" customFormat="1" ht="18" customHeight="1"/>
    <row r="223" s="2" customFormat="1" ht="18" customHeight="1"/>
    <row r="224" s="2" customFormat="1" ht="18" customHeight="1"/>
    <row r="225" s="2" customFormat="1" ht="18" customHeight="1"/>
    <row r="226" s="2" customFormat="1" ht="18" customHeight="1"/>
    <row r="227" s="2" customFormat="1" ht="18" customHeight="1"/>
  </sheetData>
  <mergeCells count="18">
    <mergeCell ref="A1:J1"/>
    <mergeCell ref="A13:J13"/>
    <mergeCell ref="A15:J15"/>
    <mergeCell ref="A17:J17"/>
    <mergeCell ref="A19:J19"/>
    <mergeCell ref="A16:J16"/>
    <mergeCell ref="A14:J14"/>
    <mergeCell ref="A2:J2"/>
    <mergeCell ref="A7:J7"/>
    <mergeCell ref="A18:J18"/>
    <mergeCell ref="A21:J21"/>
    <mergeCell ref="A22:J22"/>
    <mergeCell ref="A20:J20"/>
    <mergeCell ref="A27:J27"/>
    <mergeCell ref="A28:J28"/>
    <mergeCell ref="A24:J24"/>
    <mergeCell ref="A25:J25"/>
    <mergeCell ref="A26:J26"/>
  </mergeCells>
  <phoneticPr fontId="2" type="noConversion"/>
  <printOptions horizontalCentered="1"/>
  <pageMargins left="0.74803149606299213" right="0.35433070866141736" top="0.78740157480314965" bottom="0.78740157480314965" header="0.51181102362204722" footer="0.51181102362204722"/>
  <pageSetup paperSize="9" scale="6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4"/>
  <sheetViews>
    <sheetView view="pageBreakPreview" zoomScaleSheetLayoutView="100" workbookViewId="0">
      <selection activeCell="E18" sqref="E18"/>
    </sheetView>
  </sheetViews>
  <sheetFormatPr defaultRowHeight="12"/>
  <cols>
    <col min="1" max="1" width="20.44140625" style="1" customWidth="1"/>
    <col min="2" max="2" width="14.77734375" style="1" customWidth="1"/>
    <col min="3" max="3" width="12.88671875" style="1" customWidth="1"/>
    <col min="4" max="4" width="11.5546875" style="1" customWidth="1"/>
    <col min="5" max="5" width="13.5546875" style="1" customWidth="1"/>
    <col min="6" max="6" width="14.44140625" style="1" customWidth="1"/>
    <col min="7" max="7" width="17.44140625" style="1" customWidth="1"/>
    <col min="8" max="8" width="20.44140625" style="1" customWidth="1"/>
    <col min="9" max="9" width="15.21875" style="1" customWidth="1"/>
    <col min="10" max="10" width="6.77734375" style="1" customWidth="1"/>
    <col min="11" max="11" width="9.77734375" style="1" customWidth="1"/>
    <col min="12" max="12" width="6.77734375" style="1" customWidth="1"/>
    <col min="13" max="13" width="9.77734375" style="1" customWidth="1"/>
    <col min="14" max="16384" width="8.88671875" style="1"/>
  </cols>
  <sheetData>
    <row r="1" spans="1:13" ht="47.25" customHeight="1">
      <c r="A1" s="148" t="s">
        <v>57</v>
      </c>
      <c r="B1" s="148"/>
      <c r="C1" s="148"/>
      <c r="D1" s="148"/>
      <c r="E1" s="148"/>
      <c r="F1" s="148"/>
      <c r="G1" s="148"/>
      <c r="H1" s="148"/>
      <c r="I1" s="148"/>
    </row>
    <row r="2" spans="1:13" s="39" customFormat="1" ht="24.75" customHeight="1">
      <c r="A2" s="38"/>
      <c r="B2" s="38"/>
      <c r="C2" s="38"/>
      <c r="D2" s="38"/>
      <c r="E2" s="38"/>
      <c r="F2" s="38"/>
      <c r="G2" s="38"/>
      <c r="H2" s="38"/>
      <c r="I2" s="38"/>
    </row>
    <row r="3" spans="1:13" s="40" customFormat="1" ht="57" customHeight="1">
      <c r="A3" s="61" t="s">
        <v>50</v>
      </c>
      <c r="B3" s="62" t="s">
        <v>42</v>
      </c>
      <c r="C3" s="62" t="s">
        <v>51</v>
      </c>
      <c r="D3" s="62" t="s">
        <v>54</v>
      </c>
      <c r="E3" s="63" t="s">
        <v>43</v>
      </c>
      <c r="F3" s="64" t="s">
        <v>87</v>
      </c>
      <c r="G3" s="64" t="s">
        <v>59</v>
      </c>
      <c r="H3" s="63" t="s">
        <v>45</v>
      </c>
      <c r="I3" s="65" t="s">
        <v>44</v>
      </c>
      <c r="K3" s="41"/>
      <c r="M3" s="41"/>
    </row>
    <row r="4" spans="1:13" s="40" customFormat="1" ht="33" customHeight="1">
      <c r="A4" s="42" t="s">
        <v>30</v>
      </c>
      <c r="B4" s="11"/>
      <c r="C4" s="11"/>
      <c r="D4" s="11"/>
      <c r="E4" s="11"/>
      <c r="F4" s="43"/>
      <c r="G4" s="43"/>
      <c r="H4" s="44">
        <f>H5</f>
        <v>7296250</v>
      </c>
      <c r="I4" s="45"/>
      <c r="K4" s="41"/>
      <c r="M4" s="41"/>
    </row>
    <row r="5" spans="1:13" s="40" customFormat="1" ht="33" customHeight="1">
      <c r="A5" s="46" t="s">
        <v>56</v>
      </c>
      <c r="B5" s="47" t="s">
        <v>49</v>
      </c>
      <c r="C5" s="48" t="s">
        <v>52</v>
      </c>
      <c r="D5" s="49">
        <v>5</v>
      </c>
      <c r="E5" s="47">
        <f>직접인건비산출표!I4</f>
        <v>87555000</v>
      </c>
      <c r="F5" s="66">
        <v>8.3333333333333329E-2</v>
      </c>
      <c r="G5" s="50"/>
      <c r="H5" s="51">
        <f>E5*F5</f>
        <v>7296250</v>
      </c>
      <c r="I5" s="52"/>
      <c r="K5" s="41"/>
      <c r="M5" s="41"/>
    </row>
    <row r="6" spans="1:13" s="40" customFormat="1" ht="24" customHeight="1">
      <c r="A6" s="37"/>
      <c r="B6" s="55"/>
      <c r="C6" s="56"/>
      <c r="D6" s="57"/>
      <c r="E6" s="55"/>
      <c r="F6" s="58"/>
      <c r="G6" s="58"/>
      <c r="H6" s="59"/>
      <c r="I6" s="60"/>
      <c r="K6" s="41"/>
      <c r="M6" s="41"/>
    </row>
    <row r="7" spans="1:13" s="40" customFormat="1" ht="20.100000000000001" customHeight="1">
      <c r="A7" s="147" t="s">
        <v>58</v>
      </c>
      <c r="B7" s="147"/>
      <c r="C7" s="147"/>
      <c r="D7" s="147"/>
      <c r="E7" s="147"/>
      <c r="F7" s="147"/>
      <c r="G7" s="147"/>
      <c r="H7" s="147"/>
      <c r="I7" s="147"/>
      <c r="K7" s="41"/>
      <c r="M7" s="41"/>
    </row>
    <row r="8" spans="1:13" s="40" customFormat="1" ht="20.100000000000001" customHeight="1">
      <c r="B8" s="53"/>
      <c r="C8" s="53"/>
      <c r="D8" s="53"/>
      <c r="E8" s="53"/>
      <c r="F8" s="41"/>
      <c r="G8" s="41"/>
      <c r="H8" s="41"/>
      <c r="I8" s="54"/>
      <c r="K8" s="41"/>
      <c r="M8" s="41"/>
    </row>
    <row r="9" spans="1:13" s="2" customFormat="1" ht="18" customHeight="1">
      <c r="B9" s="5"/>
      <c r="C9" s="5"/>
      <c r="D9" s="5"/>
      <c r="E9" s="5"/>
      <c r="F9" s="3"/>
      <c r="G9" s="3"/>
      <c r="H9" s="3"/>
      <c r="K9" s="3"/>
      <c r="M9" s="3"/>
    </row>
    <row r="10" spans="1:13" s="2" customFormat="1" ht="18" customHeight="1">
      <c r="B10" s="5"/>
      <c r="C10" s="5"/>
      <c r="D10" s="5"/>
      <c r="E10" s="5"/>
      <c r="F10" s="3"/>
      <c r="G10" s="3"/>
      <c r="H10" s="3"/>
      <c r="K10" s="3"/>
      <c r="M10" s="3"/>
    </row>
    <row r="11" spans="1:13" s="2" customFormat="1" ht="18" customHeight="1">
      <c r="B11" s="5"/>
      <c r="C11" s="5"/>
      <c r="D11" s="5"/>
      <c r="E11" s="5"/>
      <c r="F11" s="3"/>
      <c r="G11" s="3"/>
      <c r="H11" s="3"/>
      <c r="I11" s="6"/>
      <c r="K11" s="3"/>
      <c r="M11" s="3"/>
    </row>
    <row r="12" spans="1:13" s="2" customFormat="1" ht="18" customHeight="1">
      <c r="B12" s="5"/>
      <c r="C12" s="5"/>
      <c r="D12" s="5"/>
      <c r="E12" s="5"/>
      <c r="F12" s="3"/>
      <c r="G12" s="3"/>
      <c r="H12" s="3"/>
      <c r="K12" s="3"/>
      <c r="M12" s="3"/>
    </row>
    <row r="13" spans="1:13" s="2" customFormat="1" ht="18" customHeight="1">
      <c r="B13" s="5"/>
      <c r="C13" s="5"/>
      <c r="D13" s="5"/>
      <c r="E13" s="5"/>
      <c r="F13" s="3"/>
      <c r="G13" s="3"/>
      <c r="H13" s="3"/>
      <c r="J13" s="6"/>
      <c r="K13" s="3"/>
      <c r="M13" s="3"/>
    </row>
    <row r="14" spans="1:13" s="2" customFormat="1" ht="18" customHeight="1"/>
    <row r="15" spans="1:13" s="2" customFormat="1" ht="18" customHeight="1"/>
    <row r="16" spans="1:13" s="2" customFormat="1" ht="18" customHeight="1"/>
    <row r="17" s="2" customFormat="1" ht="18" customHeight="1"/>
    <row r="18" s="2" customFormat="1" ht="18" customHeight="1"/>
    <row r="19" s="2" customFormat="1" ht="18" customHeight="1"/>
    <row r="20" s="2" customFormat="1" ht="18" customHeight="1"/>
    <row r="21" s="2" customFormat="1" ht="18" customHeight="1"/>
    <row r="22" s="2" customFormat="1" ht="18" customHeight="1"/>
    <row r="23" s="2" customFormat="1" ht="18" customHeight="1"/>
    <row r="24" s="2" customFormat="1" ht="18" customHeight="1"/>
    <row r="25" s="2" customFormat="1" ht="18" customHeight="1"/>
    <row r="26" s="2" customFormat="1" ht="18" customHeight="1"/>
    <row r="27" s="2" customFormat="1" ht="18" customHeight="1"/>
    <row r="28" s="2" customFormat="1" ht="18" customHeight="1"/>
    <row r="29" s="2" customFormat="1" ht="18" customHeight="1"/>
    <row r="30" s="2" customFormat="1" ht="18" customHeight="1"/>
    <row r="31" s="2" customFormat="1" ht="18" customHeight="1"/>
    <row r="32" s="2" customFormat="1" ht="18" customHeight="1"/>
    <row r="33" s="2" customFormat="1" ht="18" customHeight="1"/>
    <row r="34" s="2" customFormat="1" ht="18" customHeight="1"/>
    <row r="35" s="2" customFormat="1" ht="18" customHeight="1"/>
    <row r="36" s="2" customFormat="1" ht="18" customHeight="1"/>
    <row r="37" s="2" customFormat="1" ht="18" customHeight="1"/>
    <row r="38" s="2" customFormat="1" ht="18" customHeight="1"/>
    <row r="39" s="2" customFormat="1" ht="18" customHeight="1"/>
    <row r="40" s="2" customFormat="1" ht="18" customHeight="1"/>
    <row r="41" s="2" customFormat="1" ht="18" customHeight="1"/>
    <row r="42" s="7" customFormat="1" ht="18" customHeight="1"/>
    <row r="43" s="7" customFormat="1" ht="18" customHeight="1"/>
    <row r="44" s="7" customFormat="1" ht="18" customHeight="1"/>
    <row r="45" s="7" customFormat="1" ht="18" customHeight="1"/>
    <row r="46" s="7" customFormat="1" ht="18" customHeight="1"/>
    <row r="47" s="7" customFormat="1" ht="18" customHeight="1"/>
    <row r="48" s="7" customFormat="1" ht="18" customHeight="1"/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s="7" customFormat="1" ht="18" customHeight="1"/>
    <row r="66" s="7" customFormat="1" ht="18" customHeight="1"/>
    <row r="67" s="7" customFormat="1" ht="18" customHeight="1"/>
    <row r="68" s="7" customFormat="1" ht="18" customHeight="1"/>
    <row r="69" s="7" customFormat="1" ht="18" customHeight="1"/>
    <row r="70" s="7" customFormat="1" ht="18" customHeight="1"/>
    <row r="71" s="7" customFormat="1" ht="18" customHeight="1"/>
    <row r="72" s="7" customFormat="1" ht="18" customHeight="1"/>
    <row r="73" s="7" customFormat="1" ht="18" customHeight="1"/>
    <row r="74" s="7" customFormat="1" ht="18" customHeight="1"/>
    <row r="75" s="7" customFormat="1" ht="18" customHeight="1"/>
    <row r="76" s="7" customFormat="1" ht="18" customHeight="1"/>
    <row r="77" s="7" customFormat="1" ht="18" customHeight="1"/>
    <row r="78" s="7" customFormat="1" ht="18" customHeight="1"/>
    <row r="79" s="2" customFormat="1" ht="18" customHeight="1"/>
    <row r="80" s="2" customFormat="1" ht="18" customHeight="1"/>
    <row r="81" s="2" customFormat="1" ht="18" customHeight="1"/>
    <row r="82" s="2" customFormat="1" ht="18" customHeight="1"/>
    <row r="83" s="2" customFormat="1" ht="18" customHeight="1"/>
    <row r="84" s="2" customFormat="1" ht="18" customHeight="1"/>
    <row r="85" s="2" customFormat="1" ht="18" customHeight="1"/>
    <row r="86" s="2" customFormat="1" ht="18" customHeight="1"/>
    <row r="87" s="2" customFormat="1" ht="18" customHeight="1"/>
    <row r="88" s="2" customFormat="1" ht="18" customHeight="1"/>
    <row r="89" s="2" customFormat="1" ht="18" customHeight="1"/>
    <row r="90" s="2" customFormat="1" ht="18" customHeight="1"/>
    <row r="91" s="2" customFormat="1" ht="18" customHeight="1"/>
    <row r="92" s="2" customFormat="1" ht="18" customHeight="1"/>
    <row r="93" s="2" customFormat="1" ht="18" customHeight="1"/>
    <row r="94" s="2" customFormat="1" ht="18" customHeight="1"/>
    <row r="95" s="2" customFormat="1" ht="18" customHeight="1"/>
    <row r="96" s="2" customFormat="1" ht="18" customHeight="1"/>
    <row r="97" s="2" customFormat="1" ht="18" customHeight="1"/>
    <row r="98" s="2" customFormat="1" ht="18" customHeight="1"/>
    <row r="99" s="2" customFormat="1" ht="18" customHeight="1"/>
    <row r="100" s="2" customFormat="1" ht="18" customHeight="1"/>
    <row r="101" s="2" customFormat="1" ht="18" customHeight="1"/>
    <row r="102" s="2" customFormat="1" ht="18" customHeight="1"/>
    <row r="103" s="2" customFormat="1" ht="18" customHeight="1"/>
    <row r="104" s="2" customFormat="1" ht="18" customHeight="1"/>
    <row r="105" s="2" customFormat="1" ht="18" customHeight="1"/>
    <row r="106" s="2" customFormat="1" ht="18" customHeight="1"/>
    <row r="107" s="2" customFormat="1" ht="18" customHeight="1"/>
    <row r="108" s="2" customFormat="1" ht="18" customHeight="1"/>
    <row r="109" s="2" customFormat="1" ht="18" customHeight="1"/>
    <row r="110" s="2" customFormat="1" ht="18" customHeight="1"/>
    <row r="111" s="2" customFormat="1" ht="18" customHeight="1"/>
    <row r="112" s="2" customFormat="1" ht="18" customHeight="1"/>
    <row r="113" s="2" customFormat="1" ht="18" customHeight="1"/>
    <row r="114" s="2" customFormat="1" ht="18" customHeight="1"/>
    <row r="115" s="2" customFormat="1" ht="18" customHeight="1"/>
    <row r="116" s="2" customFormat="1" ht="18" customHeight="1"/>
    <row r="117" s="2" customFormat="1" ht="18" customHeight="1"/>
    <row r="118" s="2" customFormat="1" ht="18" customHeight="1"/>
    <row r="119" s="2" customFormat="1" ht="18" customHeight="1"/>
    <row r="120" s="2" customFormat="1" ht="18" customHeight="1"/>
    <row r="121" s="2" customFormat="1" ht="18" customHeight="1"/>
    <row r="122" s="2" customFormat="1" ht="18" customHeight="1"/>
    <row r="123" s="2" customFormat="1" ht="18" customHeight="1"/>
    <row r="124" s="2" customFormat="1" ht="18" customHeight="1"/>
    <row r="125" s="2" customFormat="1" ht="18" customHeight="1"/>
    <row r="126" s="2" customFormat="1" ht="18" customHeight="1"/>
    <row r="127" s="2" customFormat="1" ht="18" customHeight="1"/>
    <row r="128" s="2" customFormat="1" ht="18" customHeight="1"/>
    <row r="129" s="2" customFormat="1" ht="18" customHeight="1"/>
    <row r="130" s="2" customFormat="1" ht="18" customHeight="1"/>
    <row r="131" s="2" customFormat="1" ht="18" customHeight="1"/>
    <row r="132" s="2" customFormat="1" ht="18" customHeight="1"/>
    <row r="133" s="2" customFormat="1" ht="18" customHeight="1"/>
    <row r="134" s="2" customFormat="1" ht="18" customHeight="1"/>
    <row r="135" s="2" customFormat="1" ht="18" customHeight="1"/>
    <row r="136" s="2" customFormat="1" ht="18" customHeight="1"/>
    <row r="137" s="2" customFormat="1" ht="18" customHeight="1"/>
    <row r="138" s="2" customFormat="1" ht="18" customHeight="1"/>
    <row r="139" s="2" customFormat="1" ht="18" customHeight="1"/>
    <row r="140" s="2" customFormat="1" ht="18" customHeight="1"/>
    <row r="141" s="2" customFormat="1" ht="18" customHeight="1"/>
    <row r="142" s="2" customFormat="1" ht="18" customHeight="1"/>
    <row r="143" s="2" customFormat="1" ht="18" customHeight="1"/>
    <row r="144" s="2" customFormat="1" ht="18" customHeight="1"/>
    <row r="145" s="2" customFormat="1" ht="18" customHeight="1"/>
    <row r="146" s="2" customFormat="1" ht="18" customHeight="1"/>
    <row r="147" s="2" customFormat="1" ht="18" customHeight="1"/>
    <row r="148" s="2" customFormat="1" ht="18" customHeight="1"/>
    <row r="149" s="2" customFormat="1" ht="18" customHeight="1"/>
    <row r="150" s="2" customFormat="1" ht="18" customHeight="1"/>
    <row r="151" s="2" customFormat="1" ht="18" customHeight="1"/>
    <row r="152" s="2" customFormat="1" ht="18" customHeight="1"/>
    <row r="153" s="2" customFormat="1" ht="18" customHeight="1"/>
    <row r="154" s="2" customFormat="1" ht="18" customHeight="1"/>
    <row r="155" s="2" customFormat="1" ht="18" customHeight="1"/>
    <row r="156" s="2" customFormat="1" ht="18" customHeight="1"/>
    <row r="157" s="2" customFormat="1" ht="18" customHeight="1"/>
    <row r="158" s="2" customFormat="1" ht="18" customHeight="1"/>
    <row r="159" s="2" customFormat="1" ht="18" customHeight="1"/>
    <row r="160" s="2" customFormat="1" ht="18" customHeight="1"/>
    <row r="161" s="2" customFormat="1" ht="18" customHeight="1"/>
    <row r="162" s="2" customFormat="1" ht="18" customHeight="1"/>
    <row r="163" s="2" customFormat="1" ht="18" customHeight="1"/>
    <row r="164" s="2" customFormat="1" ht="18" customHeight="1"/>
    <row r="165" s="2" customFormat="1" ht="18" customHeight="1"/>
    <row r="166" s="2" customFormat="1" ht="18" customHeight="1"/>
    <row r="167" s="2" customFormat="1" ht="18" customHeight="1"/>
    <row r="168" s="2" customFormat="1" ht="18" customHeight="1"/>
    <row r="169" s="2" customFormat="1" ht="18" customHeight="1"/>
    <row r="170" s="2" customFormat="1" ht="18" customHeight="1"/>
    <row r="171" s="2" customFormat="1" ht="18" customHeight="1"/>
    <row r="172" s="2" customFormat="1" ht="18" customHeight="1"/>
    <row r="173" s="2" customFormat="1" ht="18" customHeight="1"/>
    <row r="174" s="2" customFormat="1" ht="18" customHeight="1"/>
    <row r="175" s="2" customFormat="1" ht="18" customHeight="1"/>
    <row r="176" s="2" customFormat="1" ht="18" customHeight="1"/>
    <row r="177" s="2" customFormat="1" ht="18" customHeight="1"/>
    <row r="178" s="2" customFormat="1" ht="18" customHeight="1"/>
    <row r="179" s="2" customFormat="1" ht="18" customHeight="1"/>
    <row r="180" s="2" customFormat="1" ht="18" customHeight="1"/>
    <row r="181" s="2" customFormat="1" ht="18" customHeight="1"/>
    <row r="182" s="2" customFormat="1" ht="18" customHeight="1"/>
    <row r="183" s="2" customFormat="1" ht="18" customHeight="1"/>
    <row r="184" s="2" customFormat="1" ht="18" customHeight="1"/>
    <row r="185" s="2" customFormat="1" ht="18" customHeight="1"/>
    <row r="186" s="2" customFormat="1" ht="18" customHeight="1"/>
    <row r="187" s="2" customFormat="1" ht="18" customHeight="1"/>
    <row r="188" s="2" customFormat="1" ht="18" customHeight="1"/>
    <row r="189" s="2" customFormat="1" ht="18" customHeight="1"/>
    <row r="190" s="2" customFormat="1" ht="18" customHeight="1"/>
    <row r="191" s="2" customFormat="1" ht="18" customHeight="1"/>
    <row r="192" s="2" customFormat="1" ht="18" customHeight="1"/>
    <row r="193" s="2" customFormat="1" ht="18" customHeight="1"/>
    <row r="194" s="2" customFormat="1" ht="18" customHeight="1"/>
    <row r="195" s="2" customFormat="1" ht="18" customHeight="1"/>
    <row r="196" s="2" customFormat="1" ht="18" customHeight="1"/>
    <row r="197" s="2" customFormat="1" ht="18" customHeight="1"/>
    <row r="198" s="2" customFormat="1" ht="18" customHeight="1"/>
    <row r="199" s="2" customFormat="1" ht="18" customHeight="1"/>
    <row r="200" s="2" customFormat="1" ht="18" customHeight="1"/>
    <row r="201" s="2" customFormat="1" ht="18" customHeight="1"/>
    <row r="202" s="2" customFormat="1" ht="18" customHeight="1"/>
    <row r="203" s="2" customFormat="1" ht="18" customHeight="1"/>
    <row r="204" s="2" customFormat="1" ht="18" customHeight="1"/>
    <row r="205" s="2" customFormat="1" ht="18" customHeight="1"/>
    <row r="206" s="2" customFormat="1" ht="18" customHeight="1"/>
    <row r="207" s="2" customFormat="1" ht="18" customHeight="1"/>
    <row r="208" s="2" customFormat="1" ht="18" customHeight="1"/>
    <row r="209" s="2" customFormat="1" ht="18" customHeight="1"/>
    <row r="210" s="2" customFormat="1" ht="18" customHeight="1"/>
    <row r="211" s="2" customFormat="1" ht="18" customHeight="1"/>
    <row r="212" s="2" customFormat="1" ht="18" customHeight="1"/>
    <row r="213" s="2" customFormat="1" ht="18" customHeight="1"/>
    <row r="214" s="2" customFormat="1" ht="18" customHeight="1"/>
  </sheetData>
  <mergeCells count="2">
    <mergeCell ref="A1:I1"/>
    <mergeCell ref="A7:I7"/>
  </mergeCells>
  <phoneticPr fontId="2" type="noConversion"/>
  <printOptions horizontalCentered="1" verticalCentered="1"/>
  <pageMargins left="0.74803149606299213" right="0.35433070866141736" top="0.78740157480314965" bottom="0.78740157480314965" header="0.51181102362204722" footer="0.51181102362204722"/>
  <pageSetup paperSize="9" scale="8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9"/>
  <sheetViews>
    <sheetView view="pageBreakPreview" topLeftCell="A10" zoomScaleSheetLayoutView="100" workbookViewId="0">
      <selection activeCell="B17" sqref="B17"/>
    </sheetView>
  </sheetViews>
  <sheetFormatPr defaultRowHeight="12"/>
  <cols>
    <col min="1" max="1" width="24.109375" style="1" customWidth="1"/>
    <col min="2" max="2" width="18" style="1" customWidth="1"/>
    <col min="3" max="3" width="19.109375" style="1" customWidth="1"/>
    <col min="4" max="4" width="17.33203125" style="1" customWidth="1"/>
    <col min="5" max="5" width="11.5546875" style="1" customWidth="1"/>
    <col min="6" max="6" width="23" style="1" customWidth="1"/>
    <col min="7" max="7" width="13.6640625" style="1" customWidth="1"/>
    <col min="8" max="8" width="22.33203125" style="1" customWidth="1"/>
    <col min="9" max="9" width="6.77734375" style="1" customWidth="1"/>
    <col min="10" max="10" width="9.77734375" style="1" customWidth="1"/>
    <col min="11" max="11" width="6.77734375" style="1" customWidth="1"/>
    <col min="12" max="12" width="9.77734375" style="1" customWidth="1"/>
    <col min="13" max="16384" width="8.88671875" style="1"/>
  </cols>
  <sheetData>
    <row r="1" spans="1:12" ht="47.25" customHeight="1">
      <c r="A1" s="148" t="s">
        <v>69</v>
      </c>
      <c r="B1" s="148"/>
      <c r="C1" s="148"/>
      <c r="D1" s="148"/>
      <c r="E1" s="148"/>
      <c r="F1" s="148"/>
      <c r="G1" s="148"/>
      <c r="H1" s="148"/>
    </row>
    <row r="2" spans="1:12" ht="26.45" customHeight="1">
      <c r="A2" s="167"/>
      <c r="B2" s="167"/>
      <c r="C2" s="167"/>
      <c r="D2" s="167"/>
      <c r="E2" s="167"/>
      <c r="F2" s="167"/>
      <c r="G2" s="167"/>
      <c r="H2" s="167"/>
    </row>
    <row r="3" spans="1:12" s="2" customFormat="1" ht="57" customHeight="1" thickBot="1">
      <c r="A3" s="95" t="s">
        <v>46</v>
      </c>
      <c r="B3" s="96" t="s">
        <v>32</v>
      </c>
      <c r="C3" s="97" t="s">
        <v>33</v>
      </c>
      <c r="D3" s="96" t="s">
        <v>26</v>
      </c>
      <c r="E3" s="96" t="s">
        <v>27</v>
      </c>
      <c r="F3" s="96" t="s">
        <v>28</v>
      </c>
      <c r="G3" s="163" t="s">
        <v>29</v>
      </c>
      <c r="H3" s="164"/>
      <c r="J3" s="3"/>
      <c r="L3" s="3"/>
    </row>
    <row r="4" spans="1:12" s="2" customFormat="1" ht="33" customHeight="1" thickTop="1">
      <c r="A4" s="168" t="s">
        <v>83</v>
      </c>
      <c r="B4" s="169"/>
      <c r="C4" s="18"/>
      <c r="D4" s="22"/>
      <c r="E4" s="19"/>
      <c r="F4" s="20"/>
      <c r="G4" s="165"/>
      <c r="H4" s="166"/>
      <c r="J4" s="3"/>
      <c r="L4" s="3"/>
    </row>
    <row r="5" spans="1:12" s="2" customFormat="1" ht="33" customHeight="1">
      <c r="A5" s="98" t="s">
        <v>30</v>
      </c>
      <c r="B5" s="16"/>
      <c r="C5" s="85"/>
      <c r="D5" s="82"/>
      <c r="E5" s="82"/>
      <c r="F5" s="23">
        <f>SUM(F6:F18)</f>
        <v>9634024</v>
      </c>
      <c r="G5" s="155"/>
      <c r="H5" s="156"/>
      <c r="J5" s="3"/>
      <c r="L5" s="3"/>
    </row>
    <row r="6" spans="1:12" s="2" customFormat="1" ht="33" customHeight="1">
      <c r="A6" s="99" t="s">
        <v>34</v>
      </c>
      <c r="B6" s="24">
        <f>직접인건비산출표!H4</f>
        <v>7296250</v>
      </c>
      <c r="C6" s="85" t="s">
        <v>97</v>
      </c>
      <c r="D6" s="25">
        <f>ROUNDUP(B6*1.75%,0)</f>
        <v>127685</v>
      </c>
      <c r="E6" s="17">
        <v>12</v>
      </c>
      <c r="F6" s="26">
        <f t="shared" ref="F6:F11" si="0">E6*D6</f>
        <v>1532220</v>
      </c>
      <c r="G6" s="157" t="s">
        <v>35</v>
      </c>
      <c r="H6" s="158"/>
      <c r="J6" s="3"/>
      <c r="L6" s="3"/>
    </row>
    <row r="7" spans="1:12" s="2" customFormat="1" ht="33" customHeight="1">
      <c r="A7" s="99" t="s">
        <v>36</v>
      </c>
      <c r="B7" s="24">
        <f>B6</f>
        <v>7296250</v>
      </c>
      <c r="C7" s="85" t="s">
        <v>37</v>
      </c>
      <c r="D7" s="26">
        <f>ROUNDUP(B7*4.5%,0)</f>
        <v>328332</v>
      </c>
      <c r="E7" s="17">
        <v>12</v>
      </c>
      <c r="F7" s="26">
        <f t="shared" si="0"/>
        <v>3939984</v>
      </c>
      <c r="G7" s="157" t="s">
        <v>96</v>
      </c>
      <c r="H7" s="158"/>
      <c r="J7" s="4"/>
      <c r="L7" s="4"/>
    </row>
    <row r="8" spans="1:12" s="2" customFormat="1" ht="33" customHeight="1">
      <c r="A8" s="99" t="s">
        <v>38</v>
      </c>
      <c r="B8" s="75">
        <f>B7</f>
        <v>7296250</v>
      </c>
      <c r="C8" s="76" t="s">
        <v>98</v>
      </c>
      <c r="D8" s="77">
        <f>ROUNDUP(B8*3.23%,0)</f>
        <v>235669</v>
      </c>
      <c r="E8" s="78">
        <v>12</v>
      </c>
      <c r="F8" s="26">
        <f t="shared" si="0"/>
        <v>2828028</v>
      </c>
      <c r="G8" s="159" t="s">
        <v>104</v>
      </c>
      <c r="H8" s="160"/>
      <c r="J8" s="3"/>
      <c r="L8" s="3"/>
    </row>
    <row r="9" spans="1:12" s="2" customFormat="1" ht="33" customHeight="1">
      <c r="A9" s="99" t="s">
        <v>15</v>
      </c>
      <c r="B9" s="75">
        <f>F8/12</f>
        <v>235669</v>
      </c>
      <c r="C9" s="79" t="s">
        <v>99</v>
      </c>
      <c r="D9" s="77">
        <f>ROUNDUP(B9*8.51%,0)</f>
        <v>20056</v>
      </c>
      <c r="E9" s="78">
        <v>12</v>
      </c>
      <c r="F9" s="26">
        <f t="shared" si="0"/>
        <v>240672</v>
      </c>
      <c r="G9" s="159" t="s">
        <v>39</v>
      </c>
      <c r="H9" s="160"/>
      <c r="J9" s="3"/>
      <c r="L9" s="3"/>
    </row>
    <row r="10" spans="1:12" s="2" customFormat="1" ht="33" customHeight="1">
      <c r="A10" s="99" t="s">
        <v>40</v>
      </c>
      <c r="B10" s="75">
        <f>B8</f>
        <v>7296250</v>
      </c>
      <c r="C10" s="79" t="s">
        <v>100</v>
      </c>
      <c r="D10" s="77">
        <f>ROUNDUP(B10*0.9%,0)</f>
        <v>65667</v>
      </c>
      <c r="E10" s="78">
        <v>12</v>
      </c>
      <c r="F10" s="26">
        <f t="shared" si="0"/>
        <v>788004</v>
      </c>
      <c r="G10" s="159" t="s">
        <v>41</v>
      </c>
      <c r="H10" s="160"/>
      <c r="J10" s="3"/>
      <c r="L10" s="3"/>
    </row>
    <row r="11" spans="1:12" s="2" customFormat="1" ht="33" customHeight="1">
      <c r="A11" s="99" t="s">
        <v>17</v>
      </c>
      <c r="B11" s="24">
        <f>B10</f>
        <v>7296250</v>
      </c>
      <c r="C11" s="21" t="s">
        <v>101</v>
      </c>
      <c r="D11" s="26">
        <f>ROUNDUP(B11*0.06%,0)</f>
        <v>4378</v>
      </c>
      <c r="E11" s="17">
        <v>12</v>
      </c>
      <c r="F11" s="26">
        <f t="shared" si="0"/>
        <v>52536</v>
      </c>
      <c r="G11" s="159" t="s">
        <v>78</v>
      </c>
      <c r="H11" s="160"/>
      <c r="J11" s="3"/>
      <c r="L11" s="3"/>
    </row>
    <row r="12" spans="1:12" s="2" customFormat="1" ht="33" customHeight="1">
      <c r="A12" s="151" t="s">
        <v>84</v>
      </c>
      <c r="B12" s="152"/>
      <c r="C12" s="21"/>
      <c r="D12" s="26"/>
      <c r="E12" s="17"/>
      <c r="F12" s="26"/>
      <c r="G12" s="161"/>
      <c r="H12" s="162"/>
      <c r="J12" s="3"/>
      <c r="L12" s="3"/>
    </row>
    <row r="13" spans="1:12" s="2" customFormat="1" ht="33" customHeight="1">
      <c r="A13" s="99" t="s">
        <v>34</v>
      </c>
      <c r="B13" s="24">
        <f>직접인건비산출표!I9</f>
        <v>2357250</v>
      </c>
      <c r="C13" s="85" t="s">
        <v>97</v>
      </c>
      <c r="D13" s="26"/>
      <c r="E13" s="17"/>
      <c r="F13" s="26">
        <f>ROUNDUP(B13*1.75%,0)</f>
        <v>41252</v>
      </c>
      <c r="G13" s="157" t="s">
        <v>35</v>
      </c>
      <c r="H13" s="158"/>
      <c r="J13" s="3"/>
      <c r="L13" s="3"/>
    </row>
    <row r="14" spans="1:12" s="2" customFormat="1" ht="33" customHeight="1">
      <c r="A14" s="99" t="s">
        <v>36</v>
      </c>
      <c r="B14" s="24">
        <f>B13</f>
        <v>2357250</v>
      </c>
      <c r="C14" s="85" t="s">
        <v>37</v>
      </c>
      <c r="D14" s="26"/>
      <c r="E14" s="17"/>
      <c r="F14" s="26">
        <f>ROUNDUP(B14*4.5%,0)</f>
        <v>106077</v>
      </c>
      <c r="G14" s="157" t="s">
        <v>96</v>
      </c>
      <c r="H14" s="158"/>
      <c r="J14" s="3"/>
      <c r="L14" s="3"/>
    </row>
    <row r="15" spans="1:12" s="2" customFormat="1" ht="33" customHeight="1">
      <c r="A15" s="99" t="s">
        <v>38</v>
      </c>
      <c r="B15" s="24">
        <f>B14</f>
        <v>2357250</v>
      </c>
      <c r="C15" s="76" t="s">
        <v>98</v>
      </c>
      <c r="D15" s="16"/>
      <c r="E15" s="85"/>
      <c r="F15" s="26">
        <f>ROUNDUP(B15*3.23%,0)</f>
        <v>76140</v>
      </c>
      <c r="G15" s="159" t="s">
        <v>104</v>
      </c>
      <c r="H15" s="160"/>
      <c r="J15" s="3"/>
      <c r="L15" s="3"/>
    </row>
    <row r="16" spans="1:12" s="2" customFormat="1" ht="33" customHeight="1">
      <c r="A16" s="99" t="s">
        <v>15</v>
      </c>
      <c r="B16" s="24">
        <f>F15</f>
        <v>76140</v>
      </c>
      <c r="C16" s="79" t="s">
        <v>99</v>
      </c>
      <c r="D16" s="16"/>
      <c r="E16" s="85"/>
      <c r="F16" s="26">
        <f>ROUNDUP(B16*8.51%,0)</f>
        <v>6480</v>
      </c>
      <c r="G16" s="159" t="s">
        <v>39</v>
      </c>
      <c r="H16" s="160"/>
      <c r="J16" s="3"/>
      <c r="L16" s="3"/>
    </row>
    <row r="17" spans="1:12" s="2" customFormat="1" ht="33" customHeight="1">
      <c r="A17" s="99" t="s">
        <v>40</v>
      </c>
      <c r="B17" s="87">
        <f>B15</f>
        <v>2357250</v>
      </c>
      <c r="C17" s="79" t="s">
        <v>100</v>
      </c>
      <c r="D17" s="86"/>
      <c r="E17" s="86"/>
      <c r="F17" s="26">
        <f>ROUNDUP(B17*0.9%,0)</f>
        <v>21216</v>
      </c>
      <c r="G17" s="159" t="s">
        <v>41</v>
      </c>
      <c r="H17" s="160"/>
      <c r="J17" s="3"/>
      <c r="L17" s="3"/>
    </row>
    <row r="18" spans="1:12" s="2" customFormat="1" ht="33" customHeight="1">
      <c r="A18" s="100" t="s">
        <v>17</v>
      </c>
      <c r="B18" s="101">
        <f>B15</f>
        <v>2357250</v>
      </c>
      <c r="C18" s="102" t="s">
        <v>101</v>
      </c>
      <c r="D18" s="103"/>
      <c r="E18" s="103"/>
      <c r="F18" s="104">
        <f>ROUNDUP(B18*0.06%,0)</f>
        <v>1415</v>
      </c>
      <c r="G18" s="153" t="s">
        <v>78</v>
      </c>
      <c r="H18" s="154"/>
      <c r="J18" s="3"/>
      <c r="L18" s="3"/>
    </row>
    <row r="19" spans="1:12" s="2" customFormat="1" ht="18" customHeight="1">
      <c r="C19" s="5"/>
      <c r="F19" s="3"/>
      <c r="H19" s="3"/>
      <c r="J19" s="3"/>
      <c r="L19" s="3"/>
    </row>
    <row r="20" spans="1:12" s="2" customFormat="1" ht="18" customHeight="1">
      <c r="C20" s="5"/>
      <c r="D20" s="6"/>
      <c r="F20" s="3"/>
      <c r="H20" s="3"/>
      <c r="J20" s="3"/>
      <c r="L20" s="3"/>
    </row>
    <row r="21" spans="1:12" s="2" customFormat="1" ht="18" customHeight="1">
      <c r="C21" s="5"/>
      <c r="F21" s="3"/>
      <c r="H21" s="3"/>
      <c r="I21" s="6"/>
      <c r="J21" s="3"/>
      <c r="L21" s="3"/>
    </row>
    <row r="22" spans="1:12" s="2" customFormat="1" ht="18" customHeight="1">
      <c r="C22" s="5"/>
      <c r="F22" s="3"/>
      <c r="H22" s="3"/>
      <c r="J22" s="3"/>
      <c r="L22" s="3"/>
    </row>
    <row r="23" spans="1:12" s="2" customFormat="1" ht="18" customHeight="1">
      <c r="C23" s="5"/>
      <c r="F23" s="3"/>
      <c r="G23" s="6"/>
      <c r="H23" s="3"/>
      <c r="J23" s="3"/>
      <c r="L23" s="3"/>
    </row>
    <row r="24" spans="1:12" s="2" customFormat="1" ht="18" customHeight="1">
      <c r="C24" s="5"/>
      <c r="F24" s="3"/>
      <c r="H24" s="3"/>
      <c r="J24" s="3"/>
      <c r="L24" s="3"/>
    </row>
    <row r="25" spans="1:12" s="2" customFormat="1" ht="18" customHeight="1">
      <c r="C25" s="5"/>
      <c r="F25" s="3"/>
      <c r="H25" s="3"/>
      <c r="J25" s="3"/>
      <c r="L25" s="3"/>
    </row>
    <row r="26" spans="1:12" s="2" customFormat="1" ht="18" customHeight="1">
      <c r="C26" s="5"/>
      <c r="E26" s="6"/>
      <c r="F26" s="3"/>
      <c r="G26" s="6"/>
      <c r="H26" s="3"/>
      <c r="J26" s="3"/>
      <c r="L26" s="3"/>
    </row>
    <row r="27" spans="1:12" s="2" customFormat="1" ht="18" customHeight="1">
      <c r="C27" s="5"/>
      <c r="F27" s="3"/>
      <c r="H27" s="3"/>
      <c r="J27" s="3"/>
      <c r="L27" s="3"/>
    </row>
    <row r="28" spans="1:12" s="2" customFormat="1" ht="18" customHeight="1">
      <c r="C28" s="5"/>
      <c r="F28" s="3"/>
      <c r="H28" s="3"/>
      <c r="I28" s="6"/>
      <c r="J28" s="3"/>
      <c r="L28" s="3"/>
    </row>
    <row r="29" spans="1:12" s="2" customFormat="1" ht="18" customHeight="1"/>
    <row r="30" spans="1:12" s="2" customFormat="1" ht="18" customHeight="1"/>
    <row r="31" spans="1:12" s="2" customFormat="1" ht="18" customHeight="1"/>
    <row r="32" spans="1:12" s="2" customFormat="1" ht="18" customHeight="1"/>
    <row r="33" s="2" customFormat="1" ht="18" customHeight="1"/>
    <row r="34" s="2" customFormat="1" ht="18" customHeight="1"/>
    <row r="35" s="2" customFormat="1" ht="18" customHeight="1"/>
    <row r="36" s="2" customFormat="1" ht="18" customHeight="1"/>
    <row r="37" s="2" customFormat="1" ht="18" customHeight="1"/>
    <row r="38" s="2" customFormat="1" ht="18" customHeight="1"/>
    <row r="39" s="2" customFormat="1" ht="18" customHeight="1"/>
    <row r="40" s="2" customFormat="1" ht="18" customHeight="1"/>
    <row r="41" s="2" customFormat="1" ht="18" customHeight="1"/>
    <row r="42" s="2" customFormat="1" ht="18" customHeight="1"/>
    <row r="43" s="2" customFormat="1" ht="18" customHeight="1"/>
    <row r="44" s="2" customFormat="1" ht="18" customHeight="1"/>
    <row r="45" s="2" customFormat="1" ht="18" customHeight="1"/>
    <row r="46" s="2" customFormat="1" ht="18" customHeight="1"/>
    <row r="47" s="2" customFormat="1" ht="18" customHeight="1"/>
    <row r="48" s="2" customFormat="1" ht="18" customHeight="1"/>
    <row r="49" s="2" customFormat="1" ht="18" customHeight="1"/>
    <row r="50" s="2" customFormat="1" ht="18" customHeight="1"/>
    <row r="51" s="2" customFormat="1" ht="18" customHeight="1"/>
    <row r="52" s="2" customFormat="1" ht="18" customHeight="1"/>
    <row r="53" s="2" customFormat="1" ht="18" customHeight="1"/>
    <row r="54" s="2" customFormat="1" ht="18" customHeight="1"/>
    <row r="55" s="2" customFormat="1" ht="18" customHeight="1"/>
    <row r="56" s="2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s="7" customFormat="1" ht="18" customHeight="1"/>
    <row r="66" s="7" customFormat="1" ht="18" customHeight="1"/>
    <row r="67" s="7" customFormat="1" ht="18" customHeight="1"/>
    <row r="68" s="7" customFormat="1" ht="18" customHeight="1"/>
    <row r="69" s="7" customFormat="1" ht="18" customHeight="1"/>
    <row r="70" s="7" customFormat="1" ht="18" customHeight="1"/>
    <row r="71" s="7" customFormat="1" ht="18" customHeight="1"/>
    <row r="72" s="7" customFormat="1" ht="18" customHeight="1"/>
    <row r="73" s="7" customFormat="1" ht="18" customHeight="1"/>
    <row r="74" s="7" customFormat="1" ht="18" customHeight="1"/>
    <row r="75" s="7" customFormat="1" ht="18" customHeight="1"/>
    <row r="76" s="7" customFormat="1" ht="18" customHeight="1"/>
    <row r="77" s="7" customFormat="1" ht="18" customHeight="1"/>
    <row r="78" s="7" customFormat="1" ht="18" customHeight="1"/>
    <row r="79" s="7" customFormat="1" ht="18" customHeight="1"/>
    <row r="80" s="7" customFormat="1" ht="18" customHeight="1"/>
    <row r="81" s="7" customFormat="1" ht="18" customHeight="1"/>
    <row r="82" s="7" customFormat="1" ht="18" customHeight="1"/>
    <row r="83" s="7" customFormat="1" ht="18" customHeight="1"/>
    <row r="84" s="7" customFormat="1" ht="18" customHeight="1"/>
    <row r="85" s="7" customFormat="1" ht="18" customHeight="1"/>
    <row r="86" s="7" customFormat="1" ht="18" customHeight="1"/>
    <row r="87" s="7" customFormat="1" ht="18" customHeight="1"/>
    <row r="88" s="7" customFormat="1" ht="18" customHeight="1"/>
    <row r="89" s="7" customFormat="1" ht="18" customHeight="1"/>
    <row r="90" s="7" customFormat="1" ht="18" customHeight="1"/>
    <row r="91" s="7" customFormat="1" ht="18" customHeight="1"/>
    <row r="92" s="7" customFormat="1" ht="18" customHeight="1"/>
    <row r="93" s="7" customFormat="1" ht="18" customHeight="1"/>
    <row r="94" s="2" customFormat="1" ht="18" customHeight="1"/>
    <row r="95" s="2" customFormat="1" ht="18" customHeight="1"/>
    <row r="96" s="2" customFormat="1" ht="18" customHeight="1"/>
    <row r="97" s="2" customFormat="1" ht="18" customHeight="1"/>
    <row r="98" s="2" customFormat="1" ht="18" customHeight="1"/>
    <row r="99" s="2" customFormat="1" ht="18" customHeight="1"/>
    <row r="100" s="2" customFormat="1" ht="18" customHeight="1"/>
    <row r="101" s="2" customFormat="1" ht="18" customHeight="1"/>
    <row r="102" s="2" customFormat="1" ht="18" customHeight="1"/>
    <row r="103" s="2" customFormat="1" ht="18" customHeight="1"/>
    <row r="104" s="2" customFormat="1" ht="18" customHeight="1"/>
    <row r="105" s="2" customFormat="1" ht="18" customHeight="1"/>
    <row r="106" s="2" customFormat="1" ht="18" customHeight="1"/>
    <row r="107" s="2" customFormat="1" ht="18" customHeight="1"/>
    <row r="108" s="2" customFormat="1" ht="18" customHeight="1"/>
    <row r="109" s="2" customFormat="1" ht="18" customHeight="1"/>
    <row r="110" s="2" customFormat="1" ht="18" customHeight="1"/>
    <row r="111" s="2" customFormat="1" ht="18" customHeight="1"/>
    <row r="112" s="2" customFormat="1" ht="18" customHeight="1"/>
    <row r="113" s="2" customFormat="1" ht="18" customHeight="1"/>
    <row r="114" s="2" customFormat="1" ht="18" customHeight="1"/>
    <row r="115" s="2" customFormat="1" ht="18" customHeight="1"/>
    <row r="116" s="2" customFormat="1" ht="18" customHeight="1"/>
    <row r="117" s="2" customFormat="1" ht="18" customHeight="1"/>
    <row r="118" s="2" customFormat="1" ht="18" customHeight="1"/>
    <row r="119" s="2" customFormat="1" ht="18" customHeight="1"/>
    <row r="120" s="2" customFormat="1" ht="18" customHeight="1"/>
    <row r="121" s="2" customFormat="1" ht="18" customHeight="1"/>
    <row r="122" s="2" customFormat="1" ht="18" customHeight="1"/>
    <row r="123" s="2" customFormat="1" ht="18" customHeight="1"/>
    <row r="124" s="2" customFormat="1" ht="18" customHeight="1"/>
    <row r="125" s="2" customFormat="1" ht="18" customHeight="1"/>
    <row r="126" s="2" customFormat="1" ht="18" customHeight="1"/>
    <row r="127" s="2" customFormat="1" ht="18" customHeight="1"/>
    <row r="128" s="2" customFormat="1" ht="18" customHeight="1"/>
    <row r="129" s="2" customFormat="1" ht="18" customHeight="1"/>
    <row r="130" s="2" customFormat="1" ht="18" customHeight="1"/>
    <row r="131" s="2" customFormat="1" ht="18" customHeight="1"/>
    <row r="132" s="2" customFormat="1" ht="18" customHeight="1"/>
    <row r="133" s="2" customFormat="1" ht="18" customHeight="1"/>
    <row r="134" s="2" customFormat="1" ht="18" customHeight="1"/>
    <row r="135" s="2" customFormat="1" ht="18" customHeight="1"/>
    <row r="136" s="2" customFormat="1" ht="18" customHeight="1"/>
    <row r="137" s="2" customFormat="1" ht="18" customHeight="1"/>
    <row r="138" s="2" customFormat="1" ht="18" customHeight="1"/>
    <row r="139" s="2" customFormat="1" ht="18" customHeight="1"/>
    <row r="140" s="2" customFormat="1" ht="18" customHeight="1"/>
    <row r="141" s="2" customFormat="1" ht="18" customHeight="1"/>
    <row r="142" s="2" customFormat="1" ht="18" customHeight="1"/>
    <row r="143" s="2" customFormat="1" ht="18" customHeight="1"/>
    <row r="144" s="2" customFormat="1" ht="18" customHeight="1"/>
    <row r="145" s="2" customFormat="1" ht="18" customHeight="1"/>
    <row r="146" s="2" customFormat="1" ht="18" customHeight="1"/>
    <row r="147" s="2" customFormat="1" ht="18" customHeight="1"/>
    <row r="148" s="2" customFormat="1" ht="18" customHeight="1"/>
    <row r="149" s="2" customFormat="1" ht="18" customHeight="1"/>
    <row r="150" s="2" customFormat="1" ht="18" customHeight="1"/>
    <row r="151" s="2" customFormat="1" ht="18" customHeight="1"/>
    <row r="152" s="2" customFormat="1" ht="18" customHeight="1"/>
    <row r="153" s="2" customFormat="1" ht="18" customHeight="1"/>
    <row r="154" s="2" customFormat="1" ht="18" customHeight="1"/>
    <row r="155" s="2" customFormat="1" ht="18" customHeight="1"/>
    <row r="156" s="2" customFormat="1" ht="18" customHeight="1"/>
    <row r="157" s="2" customFormat="1" ht="18" customHeight="1"/>
    <row r="158" s="2" customFormat="1" ht="18" customHeight="1"/>
    <row r="159" s="2" customFormat="1" ht="18" customHeight="1"/>
    <row r="160" s="2" customFormat="1" ht="18" customHeight="1"/>
    <row r="161" s="2" customFormat="1" ht="18" customHeight="1"/>
    <row r="162" s="2" customFormat="1" ht="18" customHeight="1"/>
    <row r="163" s="2" customFormat="1" ht="18" customHeight="1"/>
    <row r="164" s="2" customFormat="1" ht="18" customHeight="1"/>
    <row r="165" s="2" customFormat="1" ht="18" customHeight="1"/>
    <row r="166" s="2" customFormat="1" ht="18" customHeight="1"/>
    <row r="167" s="2" customFormat="1" ht="18" customHeight="1"/>
    <row r="168" s="2" customFormat="1" ht="18" customHeight="1"/>
    <row r="169" s="2" customFormat="1" ht="18" customHeight="1"/>
    <row r="170" s="2" customFormat="1" ht="18" customHeight="1"/>
    <row r="171" s="2" customFormat="1" ht="18" customHeight="1"/>
    <row r="172" s="2" customFormat="1" ht="18" customHeight="1"/>
    <row r="173" s="2" customFormat="1" ht="18" customHeight="1"/>
    <row r="174" s="2" customFormat="1" ht="18" customHeight="1"/>
    <row r="175" s="2" customFormat="1" ht="18" customHeight="1"/>
    <row r="176" s="2" customFormat="1" ht="18" customHeight="1"/>
    <row r="177" s="2" customFormat="1" ht="18" customHeight="1"/>
    <row r="178" s="2" customFormat="1" ht="18" customHeight="1"/>
    <row r="179" s="2" customFormat="1" ht="18" customHeight="1"/>
    <row r="180" s="2" customFormat="1" ht="18" customHeight="1"/>
    <row r="181" s="2" customFormat="1" ht="18" customHeight="1"/>
    <row r="182" s="2" customFormat="1" ht="18" customHeight="1"/>
    <row r="183" s="2" customFormat="1" ht="18" customHeight="1"/>
    <row r="184" s="2" customFormat="1" ht="18" customHeight="1"/>
    <row r="185" s="2" customFormat="1" ht="18" customHeight="1"/>
    <row r="186" s="2" customFormat="1" ht="18" customHeight="1"/>
    <row r="187" s="2" customFormat="1" ht="18" customHeight="1"/>
    <row r="188" s="2" customFormat="1" ht="18" customHeight="1"/>
    <row r="189" s="2" customFormat="1" ht="18" customHeight="1"/>
    <row r="190" s="2" customFormat="1" ht="18" customHeight="1"/>
    <row r="191" s="2" customFormat="1" ht="18" customHeight="1"/>
    <row r="192" s="2" customFormat="1" ht="18" customHeight="1"/>
    <row r="193" s="2" customFormat="1" ht="18" customHeight="1"/>
    <row r="194" s="2" customFormat="1" ht="18" customHeight="1"/>
    <row r="195" s="2" customFormat="1" ht="18" customHeight="1"/>
    <row r="196" s="2" customFormat="1" ht="18" customHeight="1"/>
    <row r="197" s="2" customFormat="1" ht="18" customHeight="1"/>
    <row r="198" s="2" customFormat="1" ht="18" customHeight="1"/>
    <row r="199" s="2" customFormat="1" ht="18" customHeight="1"/>
    <row r="200" s="2" customFormat="1" ht="18" customHeight="1"/>
    <row r="201" s="2" customFormat="1" ht="18" customHeight="1"/>
    <row r="202" s="2" customFormat="1" ht="18" customHeight="1"/>
    <row r="203" s="2" customFormat="1" ht="18" customHeight="1"/>
    <row r="204" s="2" customFormat="1" ht="18" customHeight="1"/>
    <row r="205" s="2" customFormat="1" ht="18" customHeight="1"/>
    <row r="206" s="2" customFormat="1" ht="18" customHeight="1"/>
    <row r="207" s="2" customFormat="1" ht="18" customHeight="1"/>
    <row r="208" s="2" customFormat="1" ht="18" customHeight="1"/>
    <row r="209" s="2" customFormat="1" ht="18" customHeight="1"/>
    <row r="210" s="2" customFormat="1" ht="18" customHeight="1"/>
    <row r="211" s="2" customFormat="1" ht="18" customHeight="1"/>
    <row r="212" s="2" customFormat="1" ht="18" customHeight="1"/>
    <row r="213" s="2" customFormat="1" ht="18" customHeight="1"/>
    <row r="214" s="2" customFormat="1" ht="18" customHeight="1"/>
    <row r="215" s="2" customFormat="1" ht="18" customHeight="1"/>
    <row r="216" s="2" customFormat="1" ht="18" customHeight="1"/>
    <row r="217" s="2" customFormat="1" ht="18" customHeight="1"/>
    <row r="218" s="2" customFormat="1" ht="18" customHeight="1"/>
    <row r="219" s="2" customFormat="1" ht="18" customHeight="1"/>
    <row r="220" s="2" customFormat="1" ht="18" customHeight="1"/>
    <row r="221" s="2" customFormat="1" ht="18" customHeight="1"/>
    <row r="222" s="2" customFormat="1" ht="18" customHeight="1"/>
    <row r="223" s="2" customFormat="1" ht="18" customHeight="1"/>
    <row r="224" s="2" customFormat="1" ht="18" customHeight="1"/>
    <row r="225" s="2" customFormat="1" ht="18" customHeight="1"/>
    <row r="226" s="2" customFormat="1" ht="18" customHeight="1"/>
    <row r="227" s="2" customFormat="1" ht="18" customHeight="1"/>
    <row r="228" s="2" customFormat="1" ht="18" customHeight="1"/>
    <row r="229" s="2" customFormat="1" ht="18" customHeight="1"/>
  </sheetData>
  <mergeCells count="20">
    <mergeCell ref="A1:H1"/>
    <mergeCell ref="G3:H3"/>
    <mergeCell ref="G4:H4"/>
    <mergeCell ref="A2:H2"/>
    <mergeCell ref="A4:B4"/>
    <mergeCell ref="A12:B12"/>
    <mergeCell ref="G18:H18"/>
    <mergeCell ref="G5:H5"/>
    <mergeCell ref="G6:H6"/>
    <mergeCell ref="G7:H7"/>
    <mergeCell ref="G8:H8"/>
    <mergeCell ref="G16:H16"/>
    <mergeCell ref="G17:H17"/>
    <mergeCell ref="G9:H9"/>
    <mergeCell ref="G10:H10"/>
    <mergeCell ref="G11:H11"/>
    <mergeCell ref="G15:H15"/>
    <mergeCell ref="G12:H12"/>
    <mergeCell ref="G13:H13"/>
    <mergeCell ref="G14:H14"/>
  </mergeCells>
  <phoneticPr fontId="2" type="noConversion"/>
  <printOptions horizontalCentered="1"/>
  <pageMargins left="0.74803149606299213" right="0.35433070866141736" top="0.78740157480314965" bottom="0.78740157480314965" header="0.51181102362204722" footer="0.51181102362204722"/>
  <pageSetup paperSize="9" scale="6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0"/>
  <sheetViews>
    <sheetView view="pageBreakPreview" zoomScaleSheetLayoutView="100" workbookViewId="0">
      <selection activeCell="B25" sqref="B25"/>
    </sheetView>
  </sheetViews>
  <sheetFormatPr defaultRowHeight="12"/>
  <cols>
    <col min="1" max="1" width="24.109375" style="1" customWidth="1"/>
    <col min="2" max="2" width="18" style="1" customWidth="1"/>
    <col min="3" max="3" width="19.109375" style="1" customWidth="1"/>
    <col min="4" max="4" width="17.33203125" style="1" customWidth="1"/>
    <col min="5" max="5" width="23" style="1" customWidth="1"/>
    <col min="6" max="6" width="13.6640625" style="1" customWidth="1"/>
    <col min="7" max="7" width="18.88671875" style="1" customWidth="1"/>
    <col min="8" max="8" width="6.77734375" style="1" customWidth="1"/>
    <col min="9" max="9" width="9.77734375" style="1" customWidth="1"/>
    <col min="10" max="10" width="6.77734375" style="1" customWidth="1"/>
    <col min="11" max="11" width="9.77734375" style="1" customWidth="1"/>
    <col min="12" max="16384" width="8.88671875" style="1"/>
  </cols>
  <sheetData>
    <row r="1" spans="1:11" ht="47.25" customHeight="1">
      <c r="A1" s="148" t="s">
        <v>63</v>
      </c>
      <c r="B1" s="148"/>
      <c r="C1" s="148"/>
      <c r="D1" s="148"/>
      <c r="E1" s="148"/>
      <c r="F1" s="148"/>
      <c r="G1" s="148"/>
    </row>
    <row r="2" spans="1:11" ht="32.25" customHeight="1">
      <c r="A2" s="105"/>
      <c r="B2" s="105"/>
      <c r="C2" s="105"/>
      <c r="D2" s="105"/>
      <c r="E2" s="105"/>
      <c r="F2" s="105"/>
      <c r="G2" s="105"/>
    </row>
    <row r="3" spans="1:11" s="2" customFormat="1" ht="57" customHeight="1" thickBot="1">
      <c r="A3" s="95" t="s">
        <v>46</v>
      </c>
      <c r="B3" s="96" t="s">
        <v>32</v>
      </c>
      <c r="C3" s="97" t="s">
        <v>66</v>
      </c>
      <c r="D3" s="96" t="s">
        <v>68</v>
      </c>
      <c r="E3" s="96" t="s">
        <v>67</v>
      </c>
      <c r="F3" s="106" t="s">
        <v>70</v>
      </c>
      <c r="G3" s="107" t="s">
        <v>29</v>
      </c>
      <c r="I3" s="3"/>
      <c r="K3" s="3"/>
    </row>
    <row r="4" spans="1:11" s="2" customFormat="1" ht="33" customHeight="1" thickTop="1">
      <c r="A4" s="108" t="s">
        <v>47</v>
      </c>
      <c r="B4" s="84"/>
      <c r="C4" s="18"/>
      <c r="D4" s="22"/>
      <c r="E4" s="20"/>
      <c r="F4" s="83"/>
      <c r="G4" s="109"/>
      <c r="I4" s="3"/>
      <c r="K4" s="3"/>
    </row>
    <row r="5" spans="1:11" s="2" customFormat="1" ht="33" customHeight="1">
      <c r="A5" s="98" t="s">
        <v>30</v>
      </c>
      <c r="B5" s="16"/>
      <c r="C5" s="85"/>
      <c r="D5" s="82"/>
      <c r="E5" s="23">
        <f>E6</f>
        <v>25000</v>
      </c>
      <c r="F5" s="23">
        <f>F6</f>
        <v>300000</v>
      </c>
      <c r="G5" s="110"/>
      <c r="I5" s="3"/>
      <c r="K5" s="3"/>
    </row>
    <row r="6" spans="1:11" s="2" customFormat="1" ht="33" customHeight="1">
      <c r="A6" s="98" t="s">
        <v>64</v>
      </c>
      <c r="B6" s="24">
        <v>20000</v>
      </c>
      <c r="C6" s="85">
        <v>5</v>
      </c>
      <c r="D6" s="68" t="s">
        <v>71</v>
      </c>
      <c r="E6" s="26">
        <f>20000*5*0.25</f>
        <v>25000</v>
      </c>
      <c r="F6" s="69">
        <f>E6*12</f>
        <v>300000</v>
      </c>
      <c r="G6" s="111" t="s">
        <v>65</v>
      </c>
      <c r="I6" s="3"/>
      <c r="K6" s="3"/>
    </row>
    <row r="7" spans="1:11" s="2" customFormat="1" ht="33" customHeight="1">
      <c r="A7" s="112"/>
      <c r="B7" s="113"/>
      <c r="C7" s="113"/>
      <c r="D7" s="113"/>
      <c r="E7" s="114"/>
      <c r="F7" s="115"/>
      <c r="G7" s="116"/>
      <c r="I7" s="3"/>
      <c r="K7" s="3"/>
    </row>
    <row r="8" spans="1:11" s="2" customFormat="1" ht="18" customHeight="1">
      <c r="C8" s="5"/>
      <c r="E8" s="3"/>
      <c r="G8" s="3"/>
      <c r="I8" s="3"/>
      <c r="K8" s="3"/>
    </row>
    <row r="9" spans="1:11" s="2" customFormat="1" ht="18" customHeight="1">
      <c r="C9" s="5"/>
      <c r="E9" s="3"/>
      <c r="G9" s="3"/>
      <c r="I9" s="3"/>
      <c r="K9" s="3"/>
    </row>
    <row r="10" spans="1:11" s="2" customFormat="1" ht="18" customHeight="1">
      <c r="C10" s="5"/>
      <c r="E10" s="3"/>
      <c r="G10" s="3"/>
      <c r="I10" s="3"/>
      <c r="K10" s="3"/>
    </row>
    <row r="11" spans="1:11" s="2" customFormat="1" ht="18" customHeight="1">
      <c r="C11" s="5"/>
      <c r="D11" s="6"/>
      <c r="E11" s="3"/>
      <c r="G11" s="3"/>
      <c r="I11" s="3"/>
      <c r="K11" s="3"/>
    </row>
    <row r="12" spans="1:11" s="2" customFormat="1" ht="18" customHeight="1">
      <c r="C12" s="5"/>
      <c r="E12" s="3"/>
      <c r="G12" s="3"/>
      <c r="H12" s="6"/>
      <c r="I12" s="3"/>
      <c r="K12" s="3"/>
    </row>
    <row r="13" spans="1:11" s="2" customFormat="1" ht="18" customHeight="1">
      <c r="C13" s="5"/>
      <c r="E13" s="3"/>
      <c r="G13" s="3"/>
      <c r="I13" s="3"/>
      <c r="K13" s="3"/>
    </row>
    <row r="14" spans="1:11" s="2" customFormat="1" ht="18" customHeight="1">
      <c r="C14" s="5"/>
      <c r="E14" s="3"/>
      <c r="F14" s="6"/>
      <c r="G14" s="3"/>
      <c r="I14" s="3"/>
      <c r="K14" s="3"/>
    </row>
    <row r="15" spans="1:11" s="2" customFormat="1" ht="18" customHeight="1">
      <c r="C15" s="5"/>
      <c r="E15" s="3"/>
      <c r="G15" s="3"/>
      <c r="I15" s="3"/>
      <c r="K15" s="3"/>
    </row>
    <row r="16" spans="1:11" s="2" customFormat="1" ht="18" customHeight="1">
      <c r="C16" s="5"/>
      <c r="E16" s="3"/>
      <c r="G16" s="3"/>
      <c r="I16" s="3"/>
      <c r="K16" s="3"/>
    </row>
    <row r="17" spans="3:11" s="2" customFormat="1" ht="18" customHeight="1">
      <c r="C17" s="5"/>
      <c r="E17" s="3"/>
      <c r="F17" s="6"/>
      <c r="G17" s="3"/>
      <c r="I17" s="3"/>
      <c r="K17" s="3"/>
    </row>
    <row r="18" spans="3:11" s="2" customFormat="1" ht="18" customHeight="1">
      <c r="C18" s="5"/>
      <c r="E18" s="3"/>
      <c r="G18" s="3"/>
      <c r="I18" s="3"/>
      <c r="K18" s="3"/>
    </row>
    <row r="19" spans="3:11" s="2" customFormat="1" ht="18" customHeight="1">
      <c r="C19" s="5"/>
      <c r="E19" s="3"/>
      <c r="G19" s="3"/>
      <c r="H19" s="6"/>
      <c r="I19" s="3"/>
      <c r="K19" s="3"/>
    </row>
    <row r="20" spans="3:11" s="2" customFormat="1" ht="18" customHeight="1"/>
    <row r="21" spans="3:11" s="2" customFormat="1" ht="18" customHeight="1"/>
    <row r="22" spans="3:11" s="2" customFormat="1" ht="18" customHeight="1"/>
    <row r="23" spans="3:11" s="2" customFormat="1" ht="18" customHeight="1"/>
    <row r="24" spans="3:11" s="2" customFormat="1" ht="18" customHeight="1"/>
    <row r="25" spans="3:11" s="2" customFormat="1" ht="18" customHeight="1"/>
    <row r="26" spans="3:11" s="2" customFormat="1" ht="18" customHeight="1"/>
    <row r="27" spans="3:11" s="2" customFormat="1" ht="18" customHeight="1"/>
    <row r="28" spans="3:11" s="2" customFormat="1" ht="18" customHeight="1"/>
    <row r="29" spans="3:11" s="2" customFormat="1" ht="18" customHeight="1"/>
    <row r="30" spans="3:11" s="2" customFormat="1" ht="18" customHeight="1"/>
    <row r="31" spans="3:11" s="2" customFormat="1" ht="18" customHeight="1"/>
    <row r="32" spans="3:11" s="2" customFormat="1" ht="18" customHeight="1"/>
    <row r="33" s="2" customFormat="1" ht="18" customHeight="1"/>
    <row r="34" s="2" customFormat="1" ht="18" customHeight="1"/>
    <row r="35" s="2" customFormat="1" ht="18" customHeight="1"/>
    <row r="36" s="2" customFormat="1" ht="18" customHeight="1"/>
    <row r="37" s="2" customFormat="1" ht="18" customHeight="1"/>
    <row r="38" s="2" customFormat="1" ht="18" customHeight="1"/>
    <row r="39" s="2" customFormat="1" ht="18" customHeight="1"/>
    <row r="40" s="2" customFormat="1" ht="18" customHeight="1"/>
    <row r="41" s="2" customFormat="1" ht="18" customHeight="1"/>
    <row r="42" s="2" customFormat="1" ht="18" customHeight="1"/>
    <row r="43" s="2" customFormat="1" ht="18" customHeight="1"/>
    <row r="44" s="2" customFormat="1" ht="18" customHeight="1"/>
    <row r="45" s="2" customFormat="1" ht="18" customHeight="1"/>
    <row r="46" s="2" customFormat="1" ht="18" customHeight="1"/>
    <row r="47" s="2" customFormat="1" ht="18" customHeight="1"/>
    <row r="48" s="7" customFormat="1" ht="18" customHeight="1"/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s="7" customFormat="1" ht="18" customHeight="1"/>
    <row r="66" s="7" customFormat="1" ht="18" customHeight="1"/>
    <row r="67" s="7" customFormat="1" ht="18" customHeight="1"/>
    <row r="68" s="7" customFormat="1" ht="18" customHeight="1"/>
    <row r="69" s="7" customFormat="1" ht="18" customHeight="1"/>
    <row r="70" s="7" customFormat="1" ht="18" customHeight="1"/>
    <row r="71" s="7" customFormat="1" ht="18" customHeight="1"/>
    <row r="72" s="7" customFormat="1" ht="18" customHeight="1"/>
    <row r="73" s="7" customFormat="1" ht="18" customHeight="1"/>
    <row r="74" s="7" customFormat="1" ht="18" customHeight="1"/>
    <row r="75" s="7" customFormat="1" ht="18" customHeight="1"/>
    <row r="76" s="7" customFormat="1" ht="18" customHeight="1"/>
    <row r="77" s="7" customFormat="1" ht="18" customHeight="1"/>
    <row r="78" s="7" customFormat="1" ht="18" customHeight="1"/>
    <row r="79" s="7" customFormat="1" ht="18" customHeight="1"/>
    <row r="80" s="7" customFormat="1" ht="18" customHeight="1"/>
    <row r="81" s="7" customFormat="1" ht="18" customHeight="1"/>
    <row r="82" s="7" customFormat="1" ht="18" customHeight="1"/>
    <row r="83" s="7" customFormat="1" ht="18" customHeight="1"/>
    <row r="84" s="7" customFormat="1" ht="18" customHeight="1"/>
    <row r="85" s="2" customFormat="1" ht="18" customHeight="1"/>
    <row r="86" s="2" customFormat="1" ht="18" customHeight="1"/>
    <row r="87" s="2" customFormat="1" ht="18" customHeight="1"/>
    <row r="88" s="2" customFormat="1" ht="18" customHeight="1"/>
    <row r="89" s="2" customFormat="1" ht="18" customHeight="1"/>
    <row r="90" s="2" customFormat="1" ht="18" customHeight="1"/>
    <row r="91" s="2" customFormat="1" ht="18" customHeight="1"/>
    <row r="92" s="2" customFormat="1" ht="18" customHeight="1"/>
    <row r="93" s="2" customFormat="1" ht="18" customHeight="1"/>
    <row r="94" s="2" customFormat="1" ht="18" customHeight="1"/>
    <row r="95" s="2" customFormat="1" ht="18" customHeight="1"/>
    <row r="96" s="2" customFormat="1" ht="18" customHeight="1"/>
    <row r="97" s="2" customFormat="1" ht="18" customHeight="1"/>
    <row r="98" s="2" customFormat="1" ht="18" customHeight="1"/>
    <row r="99" s="2" customFormat="1" ht="18" customHeight="1"/>
    <row r="100" s="2" customFormat="1" ht="18" customHeight="1"/>
    <row r="101" s="2" customFormat="1" ht="18" customHeight="1"/>
    <row r="102" s="2" customFormat="1" ht="18" customHeight="1"/>
    <row r="103" s="2" customFormat="1" ht="18" customHeight="1"/>
    <row r="104" s="2" customFormat="1" ht="18" customHeight="1"/>
    <row r="105" s="2" customFormat="1" ht="18" customHeight="1"/>
    <row r="106" s="2" customFormat="1" ht="18" customHeight="1"/>
    <row r="107" s="2" customFormat="1" ht="18" customHeight="1"/>
    <row r="108" s="2" customFormat="1" ht="18" customHeight="1"/>
    <row r="109" s="2" customFormat="1" ht="18" customHeight="1"/>
    <row r="110" s="2" customFormat="1" ht="18" customHeight="1"/>
    <row r="111" s="2" customFormat="1" ht="18" customHeight="1"/>
    <row r="112" s="2" customFormat="1" ht="18" customHeight="1"/>
    <row r="113" s="2" customFormat="1" ht="18" customHeight="1"/>
    <row r="114" s="2" customFormat="1" ht="18" customHeight="1"/>
    <row r="115" s="2" customFormat="1" ht="18" customHeight="1"/>
    <row r="116" s="2" customFormat="1" ht="18" customHeight="1"/>
    <row r="117" s="2" customFormat="1" ht="18" customHeight="1"/>
    <row r="118" s="2" customFormat="1" ht="18" customHeight="1"/>
    <row r="119" s="2" customFormat="1" ht="18" customHeight="1"/>
    <row r="120" s="2" customFormat="1" ht="18" customHeight="1"/>
    <row r="121" s="2" customFormat="1" ht="18" customHeight="1"/>
    <row r="122" s="2" customFormat="1" ht="18" customHeight="1"/>
    <row r="123" s="2" customFormat="1" ht="18" customHeight="1"/>
    <row r="124" s="2" customFormat="1" ht="18" customHeight="1"/>
    <row r="125" s="2" customFormat="1" ht="18" customHeight="1"/>
    <row r="126" s="2" customFormat="1" ht="18" customHeight="1"/>
    <row r="127" s="2" customFormat="1" ht="18" customHeight="1"/>
    <row r="128" s="2" customFormat="1" ht="18" customHeight="1"/>
    <row r="129" s="2" customFormat="1" ht="18" customHeight="1"/>
    <row r="130" s="2" customFormat="1" ht="18" customHeight="1"/>
    <row r="131" s="2" customFormat="1" ht="18" customHeight="1"/>
    <row r="132" s="2" customFormat="1" ht="18" customHeight="1"/>
    <row r="133" s="2" customFormat="1" ht="18" customHeight="1"/>
    <row r="134" s="2" customFormat="1" ht="18" customHeight="1"/>
    <row r="135" s="2" customFormat="1" ht="18" customHeight="1"/>
    <row r="136" s="2" customFormat="1" ht="18" customHeight="1"/>
    <row r="137" s="2" customFormat="1" ht="18" customHeight="1"/>
    <row r="138" s="2" customFormat="1" ht="18" customHeight="1"/>
    <row r="139" s="2" customFormat="1" ht="18" customHeight="1"/>
    <row r="140" s="2" customFormat="1" ht="18" customHeight="1"/>
    <row r="141" s="2" customFormat="1" ht="18" customHeight="1"/>
    <row r="142" s="2" customFormat="1" ht="18" customHeight="1"/>
    <row r="143" s="2" customFormat="1" ht="18" customHeight="1"/>
    <row r="144" s="2" customFormat="1" ht="18" customHeight="1"/>
    <row r="145" s="2" customFormat="1" ht="18" customHeight="1"/>
    <row r="146" s="2" customFormat="1" ht="18" customHeight="1"/>
    <row r="147" s="2" customFormat="1" ht="18" customHeight="1"/>
    <row r="148" s="2" customFormat="1" ht="18" customHeight="1"/>
    <row r="149" s="2" customFormat="1" ht="18" customHeight="1"/>
    <row r="150" s="2" customFormat="1" ht="18" customHeight="1"/>
    <row r="151" s="2" customFormat="1" ht="18" customHeight="1"/>
    <row r="152" s="2" customFormat="1" ht="18" customHeight="1"/>
    <row r="153" s="2" customFormat="1" ht="18" customHeight="1"/>
    <row r="154" s="2" customFormat="1" ht="18" customHeight="1"/>
    <row r="155" s="2" customFormat="1" ht="18" customHeight="1"/>
    <row r="156" s="2" customFormat="1" ht="18" customHeight="1"/>
    <row r="157" s="2" customFormat="1" ht="18" customHeight="1"/>
    <row r="158" s="2" customFormat="1" ht="18" customHeight="1"/>
    <row r="159" s="2" customFormat="1" ht="18" customHeight="1"/>
    <row r="160" s="2" customFormat="1" ht="18" customHeight="1"/>
    <row r="161" s="2" customFormat="1" ht="18" customHeight="1"/>
    <row r="162" s="2" customFormat="1" ht="18" customHeight="1"/>
    <row r="163" s="2" customFormat="1" ht="18" customHeight="1"/>
    <row r="164" s="2" customFormat="1" ht="18" customHeight="1"/>
    <row r="165" s="2" customFormat="1" ht="18" customHeight="1"/>
    <row r="166" s="2" customFormat="1" ht="18" customHeight="1"/>
    <row r="167" s="2" customFormat="1" ht="18" customHeight="1"/>
    <row r="168" s="2" customFormat="1" ht="18" customHeight="1"/>
    <row r="169" s="2" customFormat="1" ht="18" customHeight="1"/>
    <row r="170" s="2" customFormat="1" ht="18" customHeight="1"/>
    <row r="171" s="2" customFormat="1" ht="18" customHeight="1"/>
    <row r="172" s="2" customFormat="1" ht="18" customHeight="1"/>
    <row r="173" s="2" customFormat="1" ht="18" customHeight="1"/>
    <row r="174" s="2" customFormat="1" ht="18" customHeight="1"/>
    <row r="175" s="2" customFormat="1" ht="18" customHeight="1"/>
    <row r="176" s="2" customFormat="1" ht="18" customHeight="1"/>
    <row r="177" s="2" customFormat="1" ht="18" customHeight="1"/>
    <row r="178" s="2" customFormat="1" ht="18" customHeight="1"/>
    <row r="179" s="2" customFormat="1" ht="18" customHeight="1"/>
    <row r="180" s="2" customFormat="1" ht="18" customHeight="1"/>
    <row r="181" s="2" customFormat="1" ht="18" customHeight="1"/>
    <row r="182" s="2" customFormat="1" ht="18" customHeight="1"/>
    <row r="183" s="2" customFormat="1" ht="18" customHeight="1"/>
    <row r="184" s="2" customFormat="1" ht="18" customHeight="1"/>
    <row r="185" s="2" customFormat="1" ht="18" customHeight="1"/>
    <row r="186" s="2" customFormat="1" ht="18" customHeight="1"/>
    <row r="187" s="2" customFormat="1" ht="18" customHeight="1"/>
    <row r="188" s="2" customFormat="1" ht="18" customHeight="1"/>
    <row r="189" s="2" customFormat="1" ht="18" customHeight="1"/>
    <row r="190" s="2" customFormat="1" ht="18" customHeight="1"/>
    <row r="191" s="2" customFormat="1" ht="18" customHeight="1"/>
    <row r="192" s="2" customFormat="1" ht="18" customHeight="1"/>
    <row r="193" s="2" customFormat="1" ht="18" customHeight="1"/>
    <row r="194" s="2" customFormat="1" ht="18" customHeight="1"/>
    <row r="195" s="2" customFormat="1" ht="18" customHeight="1"/>
    <row r="196" s="2" customFormat="1" ht="18" customHeight="1"/>
    <row r="197" s="2" customFormat="1" ht="18" customHeight="1"/>
    <row r="198" s="2" customFormat="1" ht="18" customHeight="1"/>
    <row r="199" s="2" customFormat="1" ht="18" customHeight="1"/>
    <row r="200" s="2" customFormat="1" ht="18" customHeight="1"/>
    <row r="201" s="2" customFormat="1" ht="18" customHeight="1"/>
    <row r="202" s="2" customFormat="1" ht="18" customHeight="1"/>
    <row r="203" s="2" customFormat="1" ht="18" customHeight="1"/>
    <row r="204" s="2" customFormat="1" ht="18" customHeight="1"/>
    <row r="205" s="2" customFormat="1" ht="18" customHeight="1"/>
    <row r="206" s="2" customFormat="1" ht="18" customHeight="1"/>
    <row r="207" s="2" customFormat="1" ht="18" customHeight="1"/>
    <row r="208" s="2" customFormat="1" ht="18" customHeight="1"/>
    <row r="209" s="2" customFormat="1" ht="18" customHeight="1"/>
    <row r="210" s="2" customFormat="1" ht="18" customHeight="1"/>
    <row r="211" s="2" customFormat="1" ht="18" customHeight="1"/>
    <row r="212" s="2" customFormat="1" ht="18" customHeight="1"/>
    <row r="213" s="2" customFormat="1" ht="18" customHeight="1"/>
    <row r="214" s="2" customFormat="1" ht="18" customHeight="1"/>
    <row r="215" s="2" customFormat="1" ht="18" customHeight="1"/>
    <row r="216" s="2" customFormat="1" ht="18" customHeight="1"/>
    <row r="217" s="2" customFormat="1" ht="18" customHeight="1"/>
    <row r="218" s="2" customFormat="1" ht="18" customHeight="1"/>
    <row r="219" s="2" customFormat="1" ht="18" customHeight="1"/>
    <row r="220" s="2" customFormat="1" ht="18" customHeight="1"/>
  </sheetData>
  <mergeCells count="1">
    <mergeCell ref="A1:G1"/>
  </mergeCells>
  <phoneticPr fontId="2" type="noConversion"/>
  <printOptions horizontalCentered="1" verticalCentered="1"/>
  <pageMargins left="0.74803149606299213" right="0.35433070866141736" top="0.78740157480314965" bottom="0.78740157480314965" header="0.51181102362204722" footer="0.51181102362204722"/>
  <pageSetup paperSize="9" scale="87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53"/>
  <sheetViews>
    <sheetView view="pageBreakPreview" topLeftCell="A13" zoomScale="85" zoomScaleNormal="70" zoomScaleSheetLayoutView="85" workbookViewId="0">
      <selection activeCell="W19" sqref="W19"/>
    </sheetView>
  </sheetViews>
  <sheetFormatPr defaultRowHeight="13.5"/>
  <cols>
    <col min="1" max="16384" width="8.88671875" style="33"/>
  </cols>
  <sheetData>
    <row r="1" spans="1:18">
      <c r="A1" s="30"/>
      <c r="B1" s="31"/>
      <c r="C1" s="31"/>
      <c r="D1" s="31"/>
      <c r="E1" s="31"/>
      <c r="F1" s="31"/>
      <c r="G1" s="31"/>
      <c r="H1" s="31"/>
      <c r="I1" s="32"/>
      <c r="J1" s="30"/>
      <c r="K1" s="31"/>
      <c r="L1" s="31"/>
      <c r="M1" s="31"/>
      <c r="N1" s="31"/>
      <c r="O1" s="31"/>
      <c r="P1" s="31"/>
      <c r="Q1" s="31"/>
      <c r="R1" s="32"/>
    </row>
    <row r="2" spans="1:18">
      <c r="A2" s="34"/>
      <c r="B2" s="35"/>
      <c r="C2" s="35"/>
      <c r="D2" s="35"/>
      <c r="E2" s="35"/>
      <c r="F2" s="35"/>
      <c r="G2" s="35"/>
      <c r="H2" s="35"/>
      <c r="I2" s="36"/>
      <c r="J2" s="34"/>
      <c r="K2" s="35"/>
      <c r="L2" s="35"/>
      <c r="M2" s="35"/>
      <c r="N2" s="35"/>
      <c r="O2" s="35"/>
      <c r="P2" s="35"/>
      <c r="Q2" s="35"/>
      <c r="R2" s="36"/>
    </row>
    <row r="3" spans="1:18">
      <c r="A3" s="34"/>
      <c r="B3" s="35"/>
      <c r="C3" s="35"/>
      <c r="D3" s="35"/>
      <c r="E3" s="35"/>
      <c r="F3" s="35"/>
      <c r="G3" s="35"/>
      <c r="H3" s="35"/>
      <c r="I3" s="36"/>
      <c r="J3" s="34"/>
      <c r="K3" s="35"/>
      <c r="L3" s="35"/>
      <c r="M3" s="35"/>
      <c r="N3" s="35"/>
      <c r="O3" s="35"/>
      <c r="P3" s="35"/>
      <c r="Q3" s="35"/>
      <c r="R3" s="36"/>
    </row>
    <row r="4" spans="1:18">
      <c r="A4" s="34"/>
      <c r="B4" s="35"/>
      <c r="C4" s="35"/>
      <c r="D4" s="35"/>
      <c r="E4" s="35"/>
      <c r="F4" s="35"/>
      <c r="G4" s="35"/>
      <c r="H4" s="35"/>
      <c r="I4" s="36"/>
      <c r="J4" s="34"/>
      <c r="K4" s="35"/>
      <c r="L4" s="35"/>
      <c r="M4" s="35"/>
      <c r="N4" s="35"/>
      <c r="O4" s="35"/>
      <c r="P4" s="35"/>
      <c r="Q4" s="35"/>
      <c r="R4" s="36"/>
    </row>
    <row r="5" spans="1:18">
      <c r="A5" s="34"/>
      <c r="B5" s="35"/>
      <c r="C5" s="35"/>
      <c r="D5" s="35"/>
      <c r="E5" s="35"/>
      <c r="F5" s="35"/>
      <c r="G5" s="35"/>
      <c r="H5" s="35"/>
      <c r="I5" s="36"/>
      <c r="J5" s="34"/>
      <c r="K5" s="35"/>
      <c r="L5" s="35"/>
      <c r="M5" s="35"/>
      <c r="N5" s="35"/>
      <c r="O5" s="35"/>
      <c r="P5" s="35"/>
      <c r="Q5" s="35"/>
      <c r="R5" s="36"/>
    </row>
    <row r="6" spans="1:18">
      <c r="A6" s="34"/>
      <c r="B6" s="35"/>
      <c r="C6" s="35"/>
      <c r="D6" s="35"/>
      <c r="E6" s="35"/>
      <c r="F6" s="35"/>
      <c r="G6" s="35"/>
      <c r="H6" s="35"/>
      <c r="I6" s="36"/>
      <c r="J6" s="34"/>
      <c r="K6" s="35"/>
      <c r="L6" s="35"/>
      <c r="M6" s="35"/>
      <c r="N6" s="35"/>
      <c r="O6" s="35"/>
      <c r="P6" s="35"/>
      <c r="Q6" s="35"/>
      <c r="R6" s="36"/>
    </row>
    <row r="7" spans="1:18">
      <c r="A7" s="34"/>
      <c r="B7" s="35"/>
      <c r="C7" s="35"/>
      <c r="D7" s="35"/>
      <c r="E7" s="35"/>
      <c r="F7" s="35"/>
      <c r="G7" s="35"/>
      <c r="H7" s="35"/>
      <c r="I7" s="36"/>
      <c r="J7" s="34"/>
      <c r="K7" s="35"/>
      <c r="L7" s="35"/>
      <c r="M7" s="35"/>
      <c r="N7" s="35"/>
      <c r="O7" s="35"/>
      <c r="P7" s="35"/>
      <c r="Q7" s="35"/>
      <c r="R7" s="36"/>
    </row>
    <row r="8" spans="1:18">
      <c r="A8" s="34"/>
      <c r="B8" s="35"/>
      <c r="C8" s="35"/>
      <c r="D8" s="35"/>
      <c r="E8" s="35"/>
      <c r="F8" s="35"/>
      <c r="G8" s="35"/>
      <c r="H8" s="35"/>
      <c r="I8" s="36"/>
      <c r="J8" s="34"/>
      <c r="K8" s="35"/>
      <c r="L8" s="35"/>
      <c r="M8" s="35"/>
      <c r="N8" s="35"/>
      <c r="O8" s="35"/>
      <c r="P8" s="35"/>
      <c r="Q8" s="35"/>
      <c r="R8" s="36"/>
    </row>
    <row r="9" spans="1:18">
      <c r="A9" s="34"/>
      <c r="B9" s="35"/>
      <c r="C9" s="35"/>
      <c r="D9" s="35"/>
      <c r="E9" s="35"/>
      <c r="F9" s="35"/>
      <c r="G9" s="35"/>
      <c r="H9" s="35"/>
      <c r="I9" s="36"/>
      <c r="J9" s="34"/>
      <c r="K9" s="35"/>
      <c r="L9" s="35"/>
      <c r="M9" s="35"/>
      <c r="N9" s="35"/>
      <c r="O9" s="35"/>
      <c r="P9" s="35"/>
      <c r="Q9" s="35"/>
      <c r="R9" s="36"/>
    </row>
    <row r="10" spans="1:18">
      <c r="A10" s="34"/>
      <c r="B10" s="35"/>
      <c r="C10" s="35"/>
      <c r="D10" s="35"/>
      <c r="E10" s="35"/>
      <c r="F10" s="35"/>
      <c r="G10" s="35"/>
      <c r="H10" s="35"/>
      <c r="I10" s="36"/>
      <c r="J10" s="34"/>
      <c r="K10" s="35"/>
      <c r="L10" s="35"/>
      <c r="M10" s="35"/>
      <c r="N10" s="35"/>
      <c r="O10" s="35"/>
      <c r="P10" s="35"/>
      <c r="Q10" s="35"/>
      <c r="R10" s="36"/>
    </row>
    <row r="11" spans="1:18">
      <c r="A11" s="34"/>
      <c r="B11" s="35"/>
      <c r="C11" s="35"/>
      <c r="D11" s="35"/>
      <c r="E11" s="35"/>
      <c r="F11" s="35"/>
      <c r="G11" s="35"/>
      <c r="H11" s="35"/>
      <c r="I11" s="36"/>
      <c r="J11" s="34"/>
      <c r="K11" s="35"/>
      <c r="L11" s="35"/>
      <c r="M11" s="35"/>
      <c r="N11" s="35"/>
      <c r="O11" s="35"/>
      <c r="P11" s="35"/>
      <c r="Q11" s="35"/>
      <c r="R11" s="36"/>
    </row>
    <row r="12" spans="1:18">
      <c r="A12" s="34"/>
      <c r="B12" s="35"/>
      <c r="C12" s="35"/>
      <c r="D12" s="35"/>
      <c r="E12" s="35"/>
      <c r="F12" s="35"/>
      <c r="G12" s="35"/>
      <c r="H12" s="35"/>
      <c r="I12" s="36"/>
      <c r="J12" s="34"/>
      <c r="K12" s="35"/>
      <c r="L12" s="35"/>
      <c r="M12" s="35"/>
      <c r="N12" s="35"/>
      <c r="O12" s="35"/>
      <c r="P12" s="35"/>
      <c r="Q12" s="35"/>
      <c r="R12" s="36"/>
    </row>
    <row r="13" spans="1:18">
      <c r="A13" s="34"/>
      <c r="B13" s="35"/>
      <c r="C13" s="35"/>
      <c r="D13" s="35"/>
      <c r="E13" s="35"/>
      <c r="F13" s="35"/>
      <c r="G13" s="35"/>
      <c r="H13" s="35"/>
      <c r="I13" s="36"/>
      <c r="J13" s="34"/>
      <c r="K13" s="35"/>
      <c r="L13" s="35"/>
      <c r="M13" s="35"/>
      <c r="N13" s="35"/>
      <c r="O13" s="35"/>
      <c r="P13" s="35"/>
      <c r="Q13" s="35"/>
      <c r="R13" s="36"/>
    </row>
    <row r="14" spans="1:18">
      <c r="A14" s="34"/>
      <c r="B14" s="35"/>
      <c r="C14" s="35"/>
      <c r="D14" s="35"/>
      <c r="E14" s="35"/>
      <c r="F14" s="35"/>
      <c r="G14" s="35"/>
      <c r="H14" s="35"/>
      <c r="I14" s="36"/>
      <c r="J14" s="34"/>
      <c r="K14" s="35"/>
      <c r="L14" s="35"/>
      <c r="M14" s="35"/>
      <c r="N14" s="35"/>
      <c r="O14" s="35"/>
      <c r="P14" s="35"/>
      <c r="Q14" s="35"/>
      <c r="R14" s="36"/>
    </row>
    <row r="15" spans="1:18">
      <c r="A15" s="34"/>
      <c r="B15" s="35"/>
      <c r="C15" s="35"/>
      <c r="D15" s="35"/>
      <c r="E15" s="35"/>
      <c r="F15" s="35"/>
      <c r="G15" s="35"/>
      <c r="H15" s="35"/>
      <c r="I15" s="36"/>
      <c r="J15" s="34"/>
      <c r="K15" s="35"/>
      <c r="L15" s="35"/>
      <c r="M15" s="35"/>
      <c r="N15" s="35"/>
      <c r="O15" s="35"/>
      <c r="P15" s="35"/>
      <c r="Q15" s="35"/>
      <c r="R15" s="36"/>
    </row>
    <row r="16" spans="1:18">
      <c r="A16" s="34"/>
      <c r="B16" s="35"/>
      <c r="C16" s="35"/>
      <c r="D16" s="35"/>
      <c r="E16" s="35"/>
      <c r="F16" s="35"/>
      <c r="G16" s="35"/>
      <c r="H16" s="35"/>
      <c r="I16" s="36"/>
      <c r="J16" s="34"/>
      <c r="K16" s="35"/>
      <c r="L16" s="35"/>
      <c r="M16" s="35"/>
      <c r="N16" s="35"/>
      <c r="O16" s="35"/>
      <c r="P16" s="35"/>
      <c r="Q16" s="35"/>
      <c r="R16" s="36"/>
    </row>
    <row r="17" spans="1:18">
      <c r="A17" s="34"/>
      <c r="B17" s="35"/>
      <c r="C17" s="35"/>
      <c r="D17" s="35"/>
      <c r="E17" s="35"/>
      <c r="F17" s="35"/>
      <c r="G17" s="35"/>
      <c r="H17" s="35"/>
      <c r="I17" s="36"/>
      <c r="J17" s="34"/>
      <c r="K17" s="35"/>
      <c r="L17" s="35"/>
      <c r="M17" s="35"/>
      <c r="N17" s="35"/>
      <c r="O17" s="35"/>
      <c r="P17" s="35"/>
      <c r="Q17" s="35"/>
      <c r="R17" s="36"/>
    </row>
    <row r="18" spans="1:18">
      <c r="A18" s="34"/>
      <c r="B18" s="35"/>
      <c r="C18" s="35"/>
      <c r="D18" s="35"/>
      <c r="E18" s="35"/>
      <c r="F18" s="35"/>
      <c r="G18" s="35"/>
      <c r="H18" s="35"/>
      <c r="I18" s="36"/>
      <c r="J18" s="34"/>
      <c r="K18" s="35"/>
      <c r="L18" s="35"/>
      <c r="M18" s="35"/>
      <c r="N18" s="35"/>
      <c r="O18" s="35"/>
      <c r="P18" s="35"/>
      <c r="Q18" s="35"/>
      <c r="R18" s="36"/>
    </row>
    <row r="19" spans="1:18">
      <c r="A19" s="34"/>
      <c r="B19" s="35"/>
      <c r="C19" s="35"/>
      <c r="D19" s="35"/>
      <c r="E19" s="35"/>
      <c r="F19" s="35"/>
      <c r="G19" s="35"/>
      <c r="H19" s="35"/>
      <c r="I19" s="36"/>
      <c r="J19" s="34"/>
      <c r="K19" s="35"/>
      <c r="L19" s="35"/>
      <c r="M19" s="35"/>
      <c r="N19" s="35"/>
      <c r="O19" s="35"/>
      <c r="P19" s="35"/>
      <c r="Q19" s="35"/>
      <c r="R19" s="36"/>
    </row>
    <row r="20" spans="1:18">
      <c r="A20" s="34"/>
      <c r="B20" s="35"/>
      <c r="C20" s="35"/>
      <c r="D20" s="35"/>
      <c r="E20" s="35"/>
      <c r="F20" s="35"/>
      <c r="G20" s="35"/>
      <c r="H20" s="35"/>
      <c r="I20" s="36"/>
      <c r="J20" s="34"/>
      <c r="K20" s="35"/>
      <c r="L20" s="35"/>
      <c r="M20" s="35"/>
      <c r="N20" s="35"/>
      <c r="O20" s="35"/>
      <c r="P20" s="35"/>
      <c r="Q20" s="35"/>
      <c r="R20" s="36"/>
    </row>
    <row r="21" spans="1:18">
      <c r="A21" s="34"/>
      <c r="B21" s="35"/>
      <c r="C21" s="35"/>
      <c r="D21" s="35"/>
      <c r="E21" s="35"/>
      <c r="F21" s="35"/>
      <c r="G21" s="35"/>
      <c r="H21" s="35"/>
      <c r="I21" s="36"/>
      <c r="J21" s="34"/>
      <c r="K21" s="35"/>
      <c r="L21" s="35"/>
      <c r="M21" s="35"/>
      <c r="N21" s="35"/>
      <c r="O21" s="35"/>
      <c r="P21" s="35"/>
      <c r="Q21" s="35"/>
      <c r="R21" s="36"/>
    </row>
    <row r="22" spans="1:18">
      <c r="A22" s="34"/>
      <c r="B22" s="35"/>
      <c r="C22" s="35"/>
      <c r="D22" s="35"/>
      <c r="E22" s="35"/>
      <c r="F22" s="35"/>
      <c r="G22" s="35"/>
      <c r="H22" s="35"/>
      <c r="I22" s="36"/>
      <c r="J22" s="34"/>
      <c r="K22" s="35"/>
      <c r="L22" s="35"/>
      <c r="M22" s="35"/>
      <c r="N22" s="35"/>
      <c r="O22" s="35"/>
      <c r="P22" s="35"/>
      <c r="Q22" s="35"/>
      <c r="R22" s="36"/>
    </row>
    <row r="23" spans="1:18">
      <c r="A23" s="34"/>
      <c r="B23" s="35"/>
      <c r="C23" s="35"/>
      <c r="D23" s="35"/>
      <c r="E23" s="35"/>
      <c r="F23" s="35"/>
      <c r="G23" s="35"/>
      <c r="H23" s="35"/>
      <c r="I23" s="36"/>
      <c r="J23" s="34"/>
      <c r="K23" s="35"/>
      <c r="L23" s="35"/>
      <c r="M23" s="35"/>
      <c r="N23" s="35"/>
      <c r="O23" s="35"/>
      <c r="P23" s="35"/>
      <c r="Q23" s="35"/>
      <c r="R23" s="36"/>
    </row>
    <row r="24" spans="1:18">
      <c r="A24" s="34"/>
      <c r="B24" s="35"/>
      <c r="C24" s="35"/>
      <c r="D24" s="35"/>
      <c r="E24" s="35"/>
      <c r="F24" s="35"/>
      <c r="G24" s="35"/>
      <c r="H24" s="35"/>
      <c r="I24" s="36"/>
      <c r="J24" s="34"/>
      <c r="K24" s="35"/>
      <c r="L24" s="35"/>
      <c r="M24" s="35"/>
      <c r="N24" s="35"/>
      <c r="O24" s="35"/>
      <c r="P24" s="35"/>
      <c r="Q24" s="35"/>
      <c r="R24" s="36"/>
    </row>
    <row r="25" spans="1:18">
      <c r="A25" s="34"/>
      <c r="B25" s="35"/>
      <c r="C25" s="35"/>
      <c r="D25" s="35"/>
      <c r="E25" s="35"/>
      <c r="F25" s="35"/>
      <c r="G25" s="35"/>
      <c r="H25" s="35"/>
      <c r="I25" s="36"/>
      <c r="J25" s="34"/>
      <c r="K25" s="35"/>
      <c r="L25" s="35"/>
      <c r="M25" s="35"/>
      <c r="N25" s="35"/>
      <c r="O25" s="35"/>
      <c r="P25" s="35"/>
      <c r="Q25" s="35"/>
      <c r="R25" s="36"/>
    </row>
    <row r="26" spans="1:18">
      <c r="A26" s="34"/>
      <c r="B26" s="35"/>
      <c r="C26" s="35"/>
      <c r="D26" s="35"/>
      <c r="E26" s="35"/>
      <c r="F26" s="35"/>
      <c r="G26" s="35"/>
      <c r="H26" s="35"/>
      <c r="I26" s="36"/>
      <c r="J26" s="34"/>
      <c r="K26" s="35"/>
      <c r="L26" s="35"/>
      <c r="M26" s="35"/>
      <c r="N26" s="35"/>
      <c r="O26" s="35"/>
      <c r="P26" s="35"/>
      <c r="Q26" s="35"/>
      <c r="R26" s="36"/>
    </row>
    <row r="27" spans="1:18">
      <c r="A27" s="34"/>
      <c r="B27" s="35"/>
      <c r="C27" s="35"/>
      <c r="D27" s="35"/>
      <c r="E27" s="35"/>
      <c r="F27" s="35"/>
      <c r="G27" s="35"/>
      <c r="H27" s="35"/>
      <c r="I27" s="36"/>
      <c r="J27" s="34"/>
      <c r="K27" s="35"/>
      <c r="L27" s="35"/>
      <c r="M27" s="35"/>
      <c r="N27" s="35"/>
      <c r="O27" s="35"/>
      <c r="P27" s="35"/>
      <c r="Q27" s="35"/>
      <c r="R27" s="36"/>
    </row>
    <row r="28" spans="1:18">
      <c r="A28" s="34"/>
      <c r="B28" s="35"/>
      <c r="C28" s="35"/>
      <c r="D28" s="35"/>
      <c r="E28" s="35"/>
      <c r="F28" s="35"/>
      <c r="G28" s="35"/>
      <c r="H28" s="35"/>
      <c r="I28" s="36"/>
      <c r="J28" s="34"/>
      <c r="K28" s="35"/>
      <c r="L28" s="35"/>
      <c r="M28" s="35"/>
      <c r="N28" s="35"/>
      <c r="O28" s="35"/>
      <c r="P28" s="35"/>
      <c r="Q28" s="35"/>
      <c r="R28" s="36"/>
    </row>
    <row r="29" spans="1:18">
      <c r="A29" s="34"/>
      <c r="B29" s="35"/>
      <c r="C29" s="35"/>
      <c r="D29" s="35"/>
      <c r="E29" s="35"/>
      <c r="F29" s="35"/>
      <c r="G29" s="35"/>
      <c r="H29" s="35"/>
      <c r="I29" s="36"/>
      <c r="J29" s="34"/>
      <c r="K29" s="35"/>
      <c r="L29" s="35"/>
      <c r="M29" s="35"/>
      <c r="N29" s="35"/>
      <c r="O29" s="35"/>
      <c r="P29" s="35"/>
      <c r="Q29" s="35"/>
      <c r="R29" s="36"/>
    </row>
    <row r="30" spans="1:18">
      <c r="A30" s="34"/>
      <c r="B30" s="35"/>
      <c r="C30" s="35"/>
      <c r="D30" s="35"/>
      <c r="E30" s="35"/>
      <c r="F30" s="35"/>
      <c r="G30" s="35"/>
      <c r="H30" s="35"/>
      <c r="I30" s="36"/>
      <c r="J30" s="34"/>
      <c r="K30" s="35"/>
      <c r="L30" s="35"/>
      <c r="M30" s="35"/>
      <c r="N30" s="35"/>
      <c r="O30" s="35"/>
      <c r="P30" s="35"/>
      <c r="Q30" s="35"/>
      <c r="R30" s="36"/>
    </row>
    <row r="31" spans="1:18">
      <c r="A31" s="34"/>
      <c r="B31" s="35"/>
      <c r="C31" s="35"/>
      <c r="D31" s="35"/>
      <c r="E31" s="35"/>
      <c r="F31" s="35"/>
      <c r="G31" s="35"/>
      <c r="H31" s="35"/>
      <c r="I31" s="36"/>
      <c r="J31" s="34"/>
      <c r="K31" s="35"/>
      <c r="L31" s="35"/>
      <c r="M31" s="35"/>
      <c r="N31" s="35"/>
      <c r="O31" s="35"/>
      <c r="P31" s="35"/>
      <c r="Q31" s="35"/>
      <c r="R31" s="36"/>
    </row>
    <row r="32" spans="1:18">
      <c r="A32" s="34"/>
      <c r="B32" s="35"/>
      <c r="C32" s="35"/>
      <c r="D32" s="35"/>
      <c r="E32" s="35"/>
      <c r="F32" s="35"/>
      <c r="G32" s="35"/>
      <c r="H32" s="35"/>
      <c r="I32" s="36"/>
      <c r="J32" s="34"/>
      <c r="K32" s="35"/>
      <c r="L32" s="35"/>
      <c r="M32" s="35"/>
      <c r="N32" s="35"/>
      <c r="O32" s="35"/>
      <c r="P32" s="35"/>
      <c r="Q32" s="35"/>
      <c r="R32" s="36"/>
    </row>
    <row r="33" spans="1:18">
      <c r="A33" s="34"/>
      <c r="B33" s="35"/>
      <c r="C33" s="35"/>
      <c r="D33" s="35"/>
      <c r="E33" s="35"/>
      <c r="F33" s="35"/>
      <c r="G33" s="35"/>
      <c r="H33" s="35"/>
      <c r="I33" s="36"/>
      <c r="J33" s="34"/>
      <c r="K33" s="35"/>
      <c r="L33" s="35"/>
      <c r="M33" s="35"/>
      <c r="N33" s="35"/>
      <c r="O33" s="35"/>
      <c r="P33" s="35"/>
      <c r="Q33" s="35"/>
      <c r="R33" s="36"/>
    </row>
    <row r="34" spans="1:18">
      <c r="A34" s="34"/>
      <c r="B34" s="35"/>
      <c r="C34" s="35"/>
      <c r="D34" s="35"/>
      <c r="E34" s="35"/>
      <c r="F34" s="35"/>
      <c r="G34" s="35"/>
      <c r="H34" s="35"/>
      <c r="I34" s="36"/>
      <c r="J34" s="34"/>
      <c r="K34" s="35"/>
      <c r="L34" s="35"/>
      <c r="M34" s="35"/>
      <c r="N34" s="35"/>
      <c r="O34" s="35"/>
      <c r="P34" s="35"/>
      <c r="Q34" s="35"/>
      <c r="R34" s="36"/>
    </row>
    <row r="35" spans="1:18">
      <c r="A35" s="34"/>
      <c r="B35" s="35"/>
      <c r="C35" s="35"/>
      <c r="D35" s="35"/>
      <c r="E35" s="35"/>
      <c r="F35" s="35"/>
      <c r="G35" s="35"/>
      <c r="H35" s="35"/>
      <c r="I35" s="36"/>
      <c r="J35" s="34"/>
      <c r="K35" s="35"/>
      <c r="L35" s="35"/>
      <c r="M35" s="35"/>
      <c r="N35" s="35"/>
      <c r="O35" s="35"/>
      <c r="P35" s="35"/>
      <c r="Q35" s="35"/>
      <c r="R35" s="36"/>
    </row>
    <row r="36" spans="1:18">
      <c r="A36" s="34"/>
      <c r="B36" s="35"/>
      <c r="C36" s="35"/>
      <c r="D36" s="35"/>
      <c r="E36" s="35"/>
      <c r="F36" s="35"/>
      <c r="G36" s="35"/>
      <c r="H36" s="35"/>
      <c r="I36" s="36"/>
      <c r="J36" s="34"/>
      <c r="K36" s="35"/>
      <c r="L36" s="35"/>
      <c r="M36" s="35"/>
      <c r="N36" s="35"/>
      <c r="O36" s="35"/>
      <c r="P36" s="35"/>
      <c r="Q36" s="35"/>
      <c r="R36" s="36"/>
    </row>
    <row r="37" spans="1:18">
      <c r="A37" s="34"/>
      <c r="B37" s="35"/>
      <c r="C37" s="35"/>
      <c r="D37" s="35"/>
      <c r="E37" s="35"/>
      <c r="F37" s="35"/>
      <c r="G37" s="35"/>
      <c r="H37" s="35"/>
      <c r="I37" s="36"/>
      <c r="J37" s="34"/>
      <c r="K37" s="35"/>
      <c r="L37" s="35"/>
      <c r="M37" s="35"/>
      <c r="N37" s="35"/>
      <c r="O37" s="35"/>
      <c r="P37" s="35"/>
      <c r="Q37" s="35"/>
      <c r="R37" s="36"/>
    </row>
    <row r="38" spans="1:18">
      <c r="A38" s="34"/>
      <c r="B38" s="35"/>
      <c r="C38" s="35"/>
      <c r="D38" s="35"/>
      <c r="E38" s="35"/>
      <c r="F38" s="35"/>
      <c r="G38" s="35"/>
      <c r="H38" s="35"/>
      <c r="I38" s="36"/>
      <c r="J38" s="34"/>
      <c r="K38" s="35"/>
      <c r="L38" s="35"/>
      <c r="M38" s="35"/>
      <c r="N38" s="35"/>
      <c r="O38" s="35"/>
      <c r="P38" s="35"/>
      <c r="Q38" s="35"/>
      <c r="R38" s="36"/>
    </row>
    <row r="39" spans="1:18">
      <c r="A39" s="34"/>
      <c r="B39" s="35"/>
      <c r="C39" s="35"/>
      <c r="D39" s="35"/>
      <c r="E39" s="35"/>
      <c r="F39" s="35"/>
      <c r="G39" s="35"/>
      <c r="H39" s="35"/>
      <c r="I39" s="36"/>
      <c r="J39" s="34"/>
      <c r="K39" s="35"/>
      <c r="L39" s="35"/>
      <c r="M39" s="35"/>
      <c r="N39" s="35"/>
      <c r="O39" s="35"/>
      <c r="P39" s="35"/>
      <c r="Q39" s="35"/>
      <c r="R39" s="36"/>
    </row>
    <row r="40" spans="1:18">
      <c r="A40" s="34"/>
      <c r="B40" s="35"/>
      <c r="C40" s="35"/>
      <c r="D40" s="35"/>
      <c r="E40" s="35"/>
      <c r="F40" s="35"/>
      <c r="G40" s="35"/>
      <c r="H40" s="35"/>
      <c r="I40" s="36"/>
      <c r="J40" s="34"/>
      <c r="K40" s="35"/>
      <c r="L40" s="35"/>
      <c r="M40" s="35"/>
      <c r="N40" s="35"/>
      <c r="O40" s="35"/>
      <c r="P40" s="35"/>
      <c r="Q40" s="35"/>
      <c r="R40" s="36"/>
    </row>
    <row r="41" spans="1:18">
      <c r="A41" s="34"/>
      <c r="B41" s="35"/>
      <c r="C41" s="35"/>
      <c r="D41" s="35"/>
      <c r="E41" s="35"/>
      <c r="F41" s="35"/>
      <c r="G41" s="35"/>
      <c r="H41" s="35"/>
      <c r="I41" s="36"/>
      <c r="J41" s="34"/>
      <c r="K41" s="35"/>
      <c r="L41" s="35"/>
      <c r="M41" s="35"/>
      <c r="N41" s="35"/>
      <c r="O41" s="35"/>
      <c r="P41" s="35"/>
      <c r="Q41" s="35"/>
      <c r="R41" s="36"/>
    </row>
    <row r="42" spans="1:18">
      <c r="A42" s="34"/>
      <c r="B42" s="35"/>
      <c r="C42" s="35"/>
      <c r="D42" s="35"/>
      <c r="E42" s="35"/>
      <c r="F42" s="35"/>
      <c r="G42" s="35"/>
      <c r="H42" s="35"/>
      <c r="I42" s="36"/>
      <c r="J42" s="34"/>
      <c r="K42" s="35"/>
      <c r="L42" s="35"/>
      <c r="M42" s="35"/>
      <c r="N42" s="35"/>
      <c r="O42" s="35"/>
      <c r="P42" s="35"/>
      <c r="Q42" s="35"/>
      <c r="R42" s="36"/>
    </row>
    <row r="43" spans="1:18">
      <c r="A43" s="34"/>
      <c r="B43" s="35"/>
      <c r="C43" s="35"/>
      <c r="D43" s="35"/>
      <c r="E43" s="35"/>
      <c r="F43" s="35"/>
      <c r="G43" s="35"/>
      <c r="H43" s="35"/>
      <c r="I43" s="36"/>
      <c r="J43" s="34"/>
      <c r="K43" s="35"/>
      <c r="L43" s="35"/>
      <c r="M43" s="35"/>
      <c r="N43" s="35"/>
      <c r="O43" s="35"/>
      <c r="P43" s="35"/>
      <c r="Q43" s="35"/>
      <c r="R43" s="36"/>
    </row>
    <row r="44" spans="1:18">
      <c r="A44" s="34"/>
      <c r="B44" s="35"/>
      <c r="C44" s="35"/>
      <c r="D44" s="35"/>
      <c r="E44" s="35"/>
      <c r="F44" s="35"/>
      <c r="G44" s="35"/>
      <c r="H44" s="35"/>
      <c r="I44" s="36"/>
      <c r="J44" s="34"/>
      <c r="K44" s="35"/>
      <c r="L44" s="35"/>
      <c r="M44" s="35"/>
      <c r="N44" s="35"/>
      <c r="O44" s="35"/>
      <c r="P44" s="35"/>
      <c r="Q44" s="35"/>
      <c r="R44" s="36"/>
    </row>
    <row r="45" spans="1:18">
      <c r="A45" s="34"/>
      <c r="B45" s="35"/>
      <c r="C45" s="35"/>
      <c r="D45" s="35"/>
      <c r="E45" s="35"/>
      <c r="F45" s="35"/>
      <c r="G45" s="35"/>
      <c r="H45" s="35"/>
      <c r="I45" s="36"/>
      <c r="J45" s="34"/>
      <c r="K45" s="35"/>
      <c r="L45" s="35"/>
      <c r="M45" s="35"/>
      <c r="N45" s="35"/>
      <c r="O45" s="35"/>
      <c r="P45" s="35"/>
      <c r="Q45" s="35"/>
      <c r="R45" s="36"/>
    </row>
    <row r="46" spans="1:18">
      <c r="A46" s="34"/>
      <c r="B46" s="35"/>
      <c r="C46" s="35"/>
      <c r="D46" s="35"/>
      <c r="E46" s="35"/>
      <c r="F46" s="35"/>
      <c r="G46" s="35"/>
      <c r="H46" s="35"/>
      <c r="I46" s="36"/>
      <c r="J46" s="34"/>
      <c r="K46" s="35"/>
      <c r="L46" s="35"/>
      <c r="M46" s="35"/>
      <c r="N46" s="35"/>
      <c r="O46" s="35"/>
      <c r="P46" s="35"/>
      <c r="Q46" s="35"/>
      <c r="R46" s="36"/>
    </row>
    <row r="47" spans="1:18">
      <c r="A47" s="34"/>
      <c r="B47" s="35"/>
      <c r="C47" s="35"/>
      <c r="D47" s="35"/>
      <c r="E47" s="35"/>
      <c r="F47" s="35"/>
      <c r="G47" s="35"/>
      <c r="H47" s="35"/>
      <c r="I47" s="36"/>
      <c r="J47" s="34"/>
      <c r="K47" s="35"/>
      <c r="L47" s="35"/>
      <c r="M47" s="35"/>
      <c r="N47" s="35"/>
      <c r="O47" s="35"/>
      <c r="P47" s="35"/>
      <c r="Q47" s="35"/>
      <c r="R47" s="36"/>
    </row>
    <row r="48" spans="1:18">
      <c r="A48" s="34"/>
      <c r="B48" s="35"/>
      <c r="C48" s="35"/>
      <c r="D48" s="35"/>
      <c r="E48" s="35"/>
      <c r="F48" s="35"/>
      <c r="G48" s="35"/>
      <c r="H48" s="35"/>
      <c r="I48" s="36"/>
      <c r="J48" s="34"/>
      <c r="K48" s="35"/>
      <c r="L48" s="35"/>
      <c r="M48" s="35"/>
      <c r="N48" s="35"/>
      <c r="O48" s="35"/>
      <c r="P48" s="35"/>
      <c r="Q48" s="35"/>
      <c r="R48" s="36"/>
    </row>
    <row r="49" spans="1:18">
      <c r="A49" s="34"/>
      <c r="B49" s="35"/>
      <c r="C49" s="35"/>
      <c r="D49" s="35"/>
      <c r="E49" s="35"/>
      <c r="F49" s="35"/>
      <c r="G49" s="35"/>
      <c r="H49" s="35"/>
      <c r="I49" s="36"/>
      <c r="J49" s="34"/>
      <c r="K49" s="35"/>
      <c r="L49" s="35"/>
      <c r="M49" s="35"/>
      <c r="N49" s="35"/>
      <c r="O49" s="35"/>
      <c r="P49" s="35"/>
      <c r="Q49" s="35"/>
      <c r="R49" s="36"/>
    </row>
    <row r="50" spans="1:18">
      <c r="A50" s="34"/>
      <c r="B50" s="35"/>
      <c r="C50" s="35"/>
      <c r="D50" s="35"/>
      <c r="E50" s="35"/>
      <c r="F50" s="35"/>
      <c r="G50" s="35"/>
      <c r="H50" s="35"/>
      <c r="I50" s="36"/>
      <c r="J50" s="34"/>
      <c r="K50" s="35"/>
      <c r="L50" s="35"/>
      <c r="M50" s="35"/>
      <c r="N50" s="35"/>
      <c r="O50" s="35"/>
      <c r="P50" s="35"/>
      <c r="Q50" s="35"/>
      <c r="R50" s="36"/>
    </row>
    <row r="51" spans="1:18">
      <c r="A51" s="170" t="s">
        <v>48</v>
      </c>
      <c r="B51" s="171"/>
      <c r="C51" s="171"/>
      <c r="D51" s="171"/>
      <c r="E51" s="171"/>
      <c r="F51" s="171"/>
      <c r="G51" s="171"/>
      <c r="H51" s="171"/>
      <c r="I51" s="172"/>
      <c r="J51" s="173" t="s">
        <v>90</v>
      </c>
      <c r="K51" s="171"/>
      <c r="L51" s="171"/>
      <c r="M51" s="171"/>
      <c r="N51" s="171"/>
      <c r="O51" s="171"/>
      <c r="P51" s="171"/>
      <c r="Q51" s="171"/>
      <c r="R51" s="172"/>
    </row>
    <row r="52" spans="1:18" ht="13.5" customHeight="1">
      <c r="A52" s="173"/>
      <c r="B52" s="171"/>
      <c r="C52" s="171"/>
      <c r="D52" s="171"/>
      <c r="E52" s="171"/>
      <c r="F52" s="171"/>
      <c r="G52" s="171"/>
      <c r="H52" s="171"/>
      <c r="I52" s="172"/>
      <c r="J52" s="173"/>
      <c r="K52" s="171"/>
      <c r="L52" s="171"/>
      <c r="M52" s="171"/>
      <c r="N52" s="171"/>
      <c r="O52" s="171"/>
      <c r="P52" s="171"/>
      <c r="Q52" s="171"/>
      <c r="R52" s="172"/>
    </row>
    <row r="53" spans="1:18" ht="13.5" customHeight="1" thickBot="1">
      <c r="A53" s="174"/>
      <c r="B53" s="175"/>
      <c r="C53" s="175"/>
      <c r="D53" s="175"/>
      <c r="E53" s="175"/>
      <c r="F53" s="175"/>
      <c r="G53" s="175"/>
      <c r="H53" s="175"/>
      <c r="I53" s="176"/>
      <c r="J53" s="174"/>
      <c r="K53" s="175"/>
      <c r="L53" s="175"/>
      <c r="M53" s="175"/>
      <c r="N53" s="175"/>
      <c r="O53" s="175"/>
      <c r="P53" s="175"/>
      <c r="Q53" s="175"/>
      <c r="R53" s="176"/>
    </row>
  </sheetData>
  <mergeCells count="2">
    <mergeCell ref="A51:I53"/>
    <mergeCell ref="J51:R53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원가계산서</vt:lpstr>
      <vt:lpstr>직접인건비산출표</vt:lpstr>
      <vt:lpstr>퇴직금 산출</vt:lpstr>
      <vt:lpstr>복리후생비(5대보험)산정</vt:lpstr>
      <vt:lpstr>복리후생비(피복비)</vt:lpstr>
      <vt:lpstr>기본급산정자료</vt:lpstr>
      <vt:lpstr>기본급산정자료!Print_Area</vt:lpstr>
      <vt:lpstr>'복리후생비(5대보험)산정'!Print_Area</vt:lpstr>
      <vt:lpstr>'복리후생비(피복비)'!Print_Area</vt:lpstr>
      <vt:lpstr>직접인건비산출표!Print_Area</vt:lpstr>
      <vt:lpstr>'퇴직금 산출'!Print_Area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,</dc:creator>
  <cp:lastModifiedBy>김영희</cp:lastModifiedBy>
  <cp:lastPrinted>2018-12-07T01:19:46Z</cp:lastPrinted>
  <dcterms:created xsi:type="dcterms:W3CDTF">2001-01-15T00:32:39Z</dcterms:created>
  <dcterms:modified xsi:type="dcterms:W3CDTF">2018-12-10T02:01:21Z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11400EEF">
    <vt:lpwstr/>
  </property>
  <property fmtid="{D5CDD505-2E9C-101B-9397-08002B2CF9AE}" pid="112" name="IVID235818E0">
    <vt:lpwstr/>
  </property>
  <property fmtid="{D5CDD505-2E9C-101B-9397-08002B2CF9AE}" pid="113" name="IVID311219FE">
    <vt:lpwstr/>
  </property>
  <property fmtid="{D5CDD505-2E9C-101B-9397-08002B2CF9AE}" pid="114" name="IVID44F14F6">
    <vt:lpwstr/>
  </property>
  <property fmtid="{D5CDD505-2E9C-101B-9397-08002B2CF9AE}" pid="115" name="IVID3B3714D9">
    <vt:lpwstr/>
  </property>
  <property fmtid="{D5CDD505-2E9C-101B-9397-08002B2CF9AE}" pid="116" name="IVID407116E5">
    <vt:lpwstr/>
  </property>
  <property fmtid="{D5CDD505-2E9C-101B-9397-08002B2CF9AE}" pid="117" name="IVID1E3B1C09">
    <vt:lpwstr/>
  </property>
  <property fmtid="{D5CDD505-2E9C-101B-9397-08002B2CF9AE}" pid="118" name="IVID16DF1275">
    <vt:lpwstr/>
  </property>
  <property fmtid="{D5CDD505-2E9C-101B-9397-08002B2CF9AE}" pid="119" name="IVID142211F6">
    <vt:lpwstr/>
  </property>
  <property fmtid="{D5CDD505-2E9C-101B-9397-08002B2CF9AE}" pid="120" name="IVID402615E0">
    <vt:lpwstr/>
  </property>
  <property fmtid="{D5CDD505-2E9C-101B-9397-08002B2CF9AE}" pid="121" name="IVID215117D4">
    <vt:lpwstr/>
  </property>
  <property fmtid="{D5CDD505-2E9C-101B-9397-08002B2CF9AE}" pid="122" name="IVID2F451501">
    <vt:lpwstr/>
  </property>
  <property fmtid="{D5CDD505-2E9C-101B-9397-08002B2CF9AE}" pid="123" name="IVID3B3616E1">
    <vt:lpwstr/>
  </property>
  <property fmtid="{D5CDD505-2E9C-101B-9397-08002B2CF9AE}" pid="124" name="IVIDA630C06">
    <vt:lpwstr/>
  </property>
  <property fmtid="{D5CDD505-2E9C-101B-9397-08002B2CF9AE}" pid="125" name="IVID425D13F8">
    <vt:lpwstr/>
  </property>
  <property fmtid="{D5CDD505-2E9C-101B-9397-08002B2CF9AE}" pid="126" name="IVID196417EE">
    <vt:lpwstr/>
  </property>
  <property fmtid="{D5CDD505-2E9C-101B-9397-08002B2CF9AE}" pid="127" name="IVID3A7312E9">
    <vt:lpwstr/>
  </property>
  <property fmtid="{D5CDD505-2E9C-101B-9397-08002B2CF9AE}" pid="128" name="IVID135E10F1">
    <vt:lpwstr/>
  </property>
</Properties>
</file>